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mans\Documents\DZS\ALV\"/>
    </mc:Choice>
  </mc:AlternateContent>
  <bookViews>
    <workbookView xWindow="0" yWindow="0" windowWidth="28800" windowHeight="12135" activeTab="3"/>
  </bookViews>
  <sheets>
    <sheet name="Index" sheetId="1" r:id="rId1"/>
    <sheet name="Balans" sheetId="2" r:id="rId2"/>
    <sheet name="Exploitatiekosten" sheetId="3" r:id="rId3"/>
    <sheet name="Exploitatiebaten" sheetId="4" r:id="rId4"/>
  </sheets>
  <definedNames>
    <definedName name="_xlnm.Print_Area" localSheetId="1">Balans!$A$1:$D$56</definedName>
    <definedName name="_xlnm.Print_Area" localSheetId="3">Exploitatiebaten!$A$1:$G$45</definedName>
    <definedName name="_xlnm.Print_Area" localSheetId="2">Exploitatiekosten!$A$1:$G$66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4" l="1"/>
  <c r="E11" i="4"/>
  <c r="E50" i="3"/>
  <c r="E52" i="3"/>
  <c r="E59" i="3"/>
  <c r="E5" i="4" l="1"/>
  <c r="E37" i="3"/>
  <c r="E40" i="3" s="1"/>
  <c r="E16" i="3" l="1"/>
  <c r="E48" i="3" l="1"/>
  <c r="E19" i="3"/>
  <c r="E64" i="3" l="1"/>
  <c r="E22" i="3"/>
  <c r="E6" i="3"/>
  <c r="F36" i="4" l="1"/>
  <c r="F33" i="4"/>
  <c r="F28" i="4"/>
  <c r="F22" i="4"/>
  <c r="F13" i="4"/>
  <c r="F5" i="4"/>
  <c r="F8" i="4" s="1"/>
  <c r="D36" i="4"/>
  <c r="D33" i="4"/>
  <c r="D28" i="4"/>
  <c r="D22" i="4"/>
  <c r="D13" i="4"/>
  <c r="D6" i="4"/>
  <c r="D8" i="4" s="1"/>
  <c r="D37" i="4" s="1"/>
  <c r="E60" i="3"/>
  <c r="E26" i="3"/>
  <c r="F52" i="3"/>
  <c r="F60" i="3" s="1"/>
  <c r="F45" i="3"/>
  <c r="F34" i="3"/>
  <c r="F22" i="3"/>
  <c r="F26" i="3" s="1"/>
  <c r="F37" i="4" l="1"/>
  <c r="D41" i="4"/>
  <c r="F41" i="4"/>
  <c r="E51" i="3"/>
  <c r="F64" i="3"/>
  <c r="F51" i="3"/>
  <c r="F48" i="3"/>
  <c r="F40" i="3"/>
  <c r="F30" i="3"/>
  <c r="F19" i="3"/>
  <c r="D64" i="3"/>
  <c r="D60" i="3"/>
  <c r="D51" i="3"/>
  <c r="D48" i="3"/>
  <c r="D40" i="3"/>
  <c r="D30" i="3"/>
  <c r="D26" i="3"/>
  <c r="D19" i="3"/>
  <c r="D10" i="3"/>
  <c r="G10" i="3"/>
  <c r="G19" i="3"/>
  <c r="G26" i="3"/>
  <c r="G30" i="3"/>
  <c r="G40" i="3"/>
  <c r="G48" i="3"/>
  <c r="G51" i="3"/>
  <c r="G60" i="3"/>
  <c r="G64" i="3"/>
  <c r="F10" i="3"/>
  <c r="F66" i="3" s="1"/>
  <c r="C52" i="2"/>
  <c r="D38" i="2"/>
  <c r="D11" i="2"/>
  <c r="D43" i="2"/>
  <c r="D41" i="2"/>
  <c r="C38" i="2"/>
  <c r="C41" i="2"/>
  <c r="C43" i="2"/>
  <c r="D31" i="2"/>
  <c r="D24" i="2"/>
  <c r="D17" i="2"/>
  <c r="D33" i="2" s="1"/>
  <c r="E8" i="4"/>
  <c r="D52" i="2"/>
  <c r="G8" i="4"/>
  <c r="E13" i="4"/>
  <c r="G13" i="4"/>
  <c r="E22" i="4"/>
  <c r="G22" i="4"/>
  <c r="E28" i="4"/>
  <c r="G28" i="4"/>
  <c r="E33" i="4"/>
  <c r="G33" i="4"/>
  <c r="E36" i="4"/>
  <c r="G36" i="4"/>
  <c r="C24" i="2"/>
  <c r="C11" i="2"/>
  <c r="C17" i="2"/>
  <c r="C31" i="2"/>
  <c r="E10" i="3"/>
  <c r="E30" i="3"/>
  <c r="J4" i="2"/>
  <c r="J7" i="2"/>
  <c r="J8" i="2"/>
  <c r="J11" i="2"/>
  <c r="E11" i="2"/>
  <c r="F11" i="2"/>
  <c r="G11" i="2"/>
  <c r="H11" i="2"/>
  <c r="I11" i="2"/>
  <c r="E17" i="2"/>
  <c r="F17" i="2"/>
  <c r="G17" i="2"/>
  <c r="H17" i="2"/>
  <c r="I17" i="2"/>
  <c r="J17" i="2"/>
  <c r="E20" i="2"/>
  <c r="E22" i="2"/>
  <c r="E23" i="2"/>
  <c r="E26" i="2"/>
  <c r="E27" i="2"/>
  <c r="E31" i="2" s="1"/>
  <c r="G20" i="2"/>
  <c r="I20" i="2"/>
  <c r="I24" i="2"/>
  <c r="F22" i="2"/>
  <c r="G22" i="2"/>
  <c r="G26" i="2"/>
  <c r="G27" i="2"/>
  <c r="H22" i="2"/>
  <c r="H24" i="2"/>
  <c r="F23" i="2"/>
  <c r="I23" i="2"/>
  <c r="J24" i="2"/>
  <c r="F26" i="2"/>
  <c r="F27" i="2"/>
  <c r="F31" i="2"/>
  <c r="H26" i="2"/>
  <c r="H27" i="2"/>
  <c r="I26" i="2"/>
  <c r="J26" i="2"/>
  <c r="J27" i="2"/>
  <c r="J31" i="2"/>
  <c r="I27" i="2"/>
  <c r="E43" i="2"/>
  <c r="F43" i="2"/>
  <c r="G43" i="2"/>
  <c r="H43" i="2"/>
  <c r="I43" i="2"/>
  <c r="J43" i="2"/>
  <c r="E45" i="2"/>
  <c r="E52" i="2" s="1"/>
  <c r="F45" i="2"/>
  <c r="F52" i="2" s="1"/>
  <c r="G45" i="2"/>
  <c r="G52" i="2" s="1"/>
  <c r="H45" i="2"/>
  <c r="H52" i="2" s="1"/>
  <c r="I45" i="2"/>
  <c r="I52" i="2" s="1"/>
  <c r="J52" i="2"/>
  <c r="J37" i="2"/>
  <c r="J38" i="2" s="1"/>
  <c r="F37" i="2"/>
  <c r="G37" i="2"/>
  <c r="E37" i="2"/>
  <c r="I37" i="2"/>
  <c r="I38" i="2" s="1"/>
  <c r="H36" i="2" s="1"/>
  <c r="H38" i="2" s="1"/>
  <c r="G36" i="2" s="1"/>
  <c r="G38" i="2" s="1"/>
  <c r="F36" i="2" s="1"/>
  <c r="F38" i="2" s="1"/>
  <c r="E36" i="2" s="1"/>
  <c r="E38" i="2" s="1"/>
  <c r="F24" i="2"/>
  <c r="I31" i="2"/>
  <c r="I33" i="2"/>
  <c r="J33" i="2"/>
  <c r="H31" i="2"/>
  <c r="G31" i="2"/>
  <c r="G24" i="2" l="1"/>
  <c r="G33" i="2" s="1"/>
  <c r="E24" i="2"/>
  <c r="H33" i="2"/>
  <c r="F33" i="2"/>
  <c r="J54" i="2"/>
  <c r="I54" i="2"/>
  <c r="E54" i="2"/>
  <c r="G54" i="2"/>
  <c r="C54" i="2"/>
  <c r="E66" i="3"/>
  <c r="E42" i="4" s="1"/>
  <c r="C33" i="2"/>
  <c r="G37" i="4"/>
  <c r="G41" i="4" s="1"/>
  <c r="E37" i="4"/>
  <c r="E41" i="4" s="1"/>
  <c r="G66" i="3"/>
  <c r="G42" i="4" s="1"/>
  <c r="D66" i="3"/>
  <c r="D42" i="4" s="1"/>
  <c r="D43" i="4" s="1"/>
  <c r="D54" i="2"/>
  <c r="H54" i="2"/>
  <c r="F54" i="2"/>
  <c r="E33" i="2"/>
  <c r="F42" i="4"/>
  <c r="F43" i="4" s="1"/>
  <c r="G43" i="4" l="1"/>
  <c r="E43" i="4"/>
</calcChain>
</file>

<file path=xl/comments1.xml><?xml version="1.0" encoding="utf-8"?>
<comments xmlns="http://schemas.openxmlformats.org/spreadsheetml/2006/main">
  <authors>
    <author>Ger Boers</author>
    <author>tangram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Koelkast 549
kassa    2133,67
meubels 1948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Ganesja (inmiddels binnen)
De Bijleswinkel
Patricia's Bloemboetiek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Inmiddels voldaan</t>
        </r>
      </text>
    </comment>
    <comment ref="H36" authorId="1" shapeId="0">
      <text>
        <r>
          <rPr>
            <b/>
            <sz val="8"/>
            <color indexed="81"/>
            <rFont val="Tahoma"/>
            <family val="2"/>
          </rPr>
          <t>tangram:</t>
        </r>
        <r>
          <rPr>
            <sz val="8"/>
            <color indexed="81"/>
            <rFont val="Tahoma"/>
            <family val="2"/>
          </rPr>
          <t xml:space="preserve">
aansluitcorr. Voorgaande jaren van 41€</t>
        </r>
      </text>
    </comment>
    <comment ref="C4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huur+3mnd B.Rijmers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</t>
        </r>
      </text>
    </comment>
  </commentList>
</comments>
</file>

<file path=xl/comments2.xml><?xml version="1.0" encoding="utf-8"?>
<comments xmlns="http://schemas.openxmlformats.org/spreadsheetml/2006/main">
  <authors>
    <author>Ger Boers</author>
    <author>Gerboers</author>
    <author>Ger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betreft opleiding Jelco deinum , Richard Hooft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11" authorId="1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hoge afrekening gas
boeking wat wij aan WWSV mosten betalen</t>
        </r>
      </text>
    </comment>
    <comment ref="D14" authorId="2" shapeId="0">
      <text>
        <r>
          <rPr>
            <b/>
            <sz val="9"/>
            <color indexed="81"/>
            <rFont val="Tahoma"/>
            <family val="2"/>
          </rPr>
          <t>Ger:</t>
        </r>
        <r>
          <rPr>
            <sz val="9"/>
            <color indexed="81"/>
            <rFont val="Tahoma"/>
            <family val="2"/>
          </rPr>
          <t xml:space="preserve">
Deliana Knook,Ben Reijmersk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sleeswijk+internet+inernetgbruik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springkussen,muziek 735
huur vrieskist 272,45
t.b.v. minitoernooi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ca 2300 ruimte in advies
kosten banken 600
nog te ontvangen s0</t>
        </r>
      </text>
    </comment>
    <comment ref="E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Sita, HCP, Twelve 62,92*13 gebruik kassasyteem
</t>
        </r>
      </text>
    </comment>
    <comment ref="F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hcp en sita</t>
        </r>
      </text>
    </comment>
    <comment ref="E63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 Oude boetes van 2016 ook afgeboekt</t>
        </r>
      </text>
    </comment>
  </commentList>
</comments>
</file>

<file path=xl/comments3.xml><?xml version="1.0" encoding="utf-8"?>
<comments xmlns="http://schemas.openxmlformats.org/spreadsheetml/2006/main">
  <authors>
    <author>Gerboers</author>
    <author>Ger Boers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Flink aantal leden minder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steeds minder leden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grote clubactie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minder deelname </t>
        </r>
      </text>
    </comment>
    <comment ref="D35" authorId="1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zoals het er uit ziet gaan wij ook dit niet halen</t>
        </r>
      </text>
    </comment>
    <comment ref="F3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omzet sterk gedaald o.a. door minder leden</t>
        </r>
      </text>
    </comment>
  </commentList>
</comments>
</file>

<file path=xl/sharedStrings.xml><?xml version="1.0" encoding="utf-8"?>
<sst xmlns="http://schemas.openxmlformats.org/spreadsheetml/2006/main" count="174" uniqueCount="149">
  <si>
    <t>De Zilveren Schapen</t>
  </si>
  <si>
    <t>Pieter Slootenweg  25</t>
  </si>
  <si>
    <t>1456 AB  Wijdewormer</t>
  </si>
  <si>
    <t>Jaarrekening 2018 - 2019</t>
  </si>
  <si>
    <t>pagina:</t>
  </si>
  <si>
    <t>Balans</t>
  </si>
  <si>
    <t>Exploitatierekening</t>
  </si>
  <si>
    <t>-</t>
  </si>
  <si>
    <t>kosten</t>
  </si>
  <si>
    <t>baten</t>
  </si>
  <si>
    <t>Inclusief begrotingsvoorstel 2019 - 2020</t>
  </si>
  <si>
    <t xml:space="preserve">  </t>
  </si>
  <si>
    <t>Balans per</t>
  </si>
  <si>
    <t>Activa</t>
  </si>
  <si>
    <t>Gebouwen</t>
  </si>
  <si>
    <t>Veldmaterieel</t>
  </si>
  <si>
    <t>Lichtinstallatie</t>
  </si>
  <si>
    <t>Kantine inventaris</t>
  </si>
  <si>
    <t>Kantoorinventaris</t>
  </si>
  <si>
    <t>Overige vaste activa</t>
  </si>
  <si>
    <t>tribune</t>
  </si>
  <si>
    <t>Vaste activa</t>
  </si>
  <si>
    <t>Kantinevoorraad</t>
  </si>
  <si>
    <t>Sportmaterialen voorraad</t>
  </si>
  <si>
    <t>Kleding voorraad</t>
  </si>
  <si>
    <t>Emballage</t>
  </si>
  <si>
    <t>Voorraden</t>
  </si>
  <si>
    <t>Sponsoring</t>
  </si>
  <si>
    <t>Contributies leden</t>
  </si>
  <si>
    <t>Subsidie</t>
  </si>
  <si>
    <t>R/Crt WWSV-Korfbal</t>
  </si>
  <si>
    <t>Overige vorderingen/vooruitbetaald</t>
  </si>
  <si>
    <t>Vorderingen korte termijn</t>
  </si>
  <si>
    <t>Kas (sen)</t>
  </si>
  <si>
    <t>Rabobank</t>
  </si>
  <si>
    <t>Postbank</t>
  </si>
  <si>
    <t>Spaarrekening algemeen</t>
  </si>
  <si>
    <t>ing bank</t>
  </si>
  <si>
    <t>Liquide Middelen</t>
  </si>
  <si>
    <t>Totaal activa</t>
  </si>
  <si>
    <t>Passiva</t>
  </si>
  <si>
    <t>Eigen Vermogen</t>
  </si>
  <si>
    <t>Resultaat boekjaar</t>
  </si>
  <si>
    <t>Voorziening jublileum</t>
  </si>
  <si>
    <t>osten waren hoger dan reservering</t>
  </si>
  <si>
    <t>Voorziening Kledingplan</t>
  </si>
  <si>
    <t>Voorziening</t>
  </si>
  <si>
    <t>Schulden lange termijn</t>
  </si>
  <si>
    <t>Nog te betalen kosten</t>
  </si>
  <si>
    <t>BTW verschil</t>
  </si>
  <si>
    <t>salaris</t>
  </si>
  <si>
    <t xml:space="preserve">Loonheffing </t>
  </si>
  <si>
    <t>Bedrijfsvereniging</t>
  </si>
  <si>
    <t>Netto lonen</t>
  </si>
  <si>
    <t>Schulden korte termijn</t>
  </si>
  <si>
    <t>Totaal passiva</t>
  </si>
  <si>
    <t>Begroting</t>
  </si>
  <si>
    <t>Werkelijk</t>
  </si>
  <si>
    <t>K  o  s  t  e  n</t>
  </si>
  <si>
    <t>2018-2019</t>
  </si>
  <si>
    <t>2017-2018</t>
  </si>
  <si>
    <t>2019-2020</t>
  </si>
  <si>
    <t>Salariskosten</t>
  </si>
  <si>
    <t>Loonsubsidie</t>
  </si>
  <si>
    <t>Reiskosten woon-werk</t>
  </si>
  <si>
    <t>Opleidingskosten</t>
  </si>
  <si>
    <t>Arbo dienst</t>
  </si>
  <si>
    <t>Overige kosten vrijwilligers</t>
  </si>
  <si>
    <t>Personeelskosten</t>
  </si>
  <si>
    <t>Energie &amp; water</t>
  </si>
  <si>
    <t>Belasting gebouwen</t>
  </si>
  <si>
    <t>Verzekering gebouwen</t>
  </si>
  <si>
    <t>Schoonmaakkosten</t>
  </si>
  <si>
    <t>Onderhoud gebouwen</t>
  </si>
  <si>
    <t>Klein Onderhoud</t>
  </si>
  <si>
    <t>Afschrijving overige</t>
  </si>
  <si>
    <t>Rente+Bankkosten Rabo lening</t>
  </si>
  <si>
    <t>Huisvestingskosten</t>
  </si>
  <si>
    <t>Kantoorbehoeften</t>
  </si>
  <si>
    <t>Portokosten</t>
  </si>
  <si>
    <t>Telefoonkosten/internet</t>
  </si>
  <si>
    <t>Abonnementen</t>
  </si>
  <si>
    <t>Afschrijving kantoorinventaris</t>
  </si>
  <si>
    <t>Bureaukosten</t>
  </si>
  <si>
    <t>Huur sportvelden</t>
  </si>
  <si>
    <t>Onderhoud velden</t>
  </si>
  <si>
    <t>Afschrijving veldmaterieel</t>
  </si>
  <si>
    <t>Accommodatie /sportvelden</t>
  </si>
  <si>
    <t>Voetbalmaterialen</t>
  </si>
  <si>
    <t>reservering kleding</t>
  </si>
  <si>
    <t>reservering jubileum</t>
  </si>
  <si>
    <t>Kleding- en waskosten</t>
  </si>
  <si>
    <t>Medische kosten</t>
  </si>
  <si>
    <t>minivoetbal/evenementen</t>
  </si>
  <si>
    <t xml:space="preserve">KNVB  </t>
  </si>
  <si>
    <t>KNVB (boetes)</t>
  </si>
  <si>
    <t>Overige wedstrijdkosten</t>
  </si>
  <si>
    <t>Wedstrijdkosten</t>
  </si>
  <si>
    <t>Bestuurskosten/jub kosten</t>
  </si>
  <si>
    <t>VTZ</t>
  </si>
  <si>
    <t>Vrijwilligerszaken</t>
  </si>
  <si>
    <t>Jeugd (commissie)</t>
  </si>
  <si>
    <t>Verzekeringen algemeen</t>
  </si>
  <si>
    <t>Sponsoringkosten</t>
  </si>
  <si>
    <t>Representatiekosten</t>
  </si>
  <si>
    <t>Bestuur &amp; commissies</t>
  </si>
  <si>
    <t>Diverse lasten</t>
  </si>
  <si>
    <t xml:space="preserve"> bank kosten</t>
  </si>
  <si>
    <t xml:space="preserve">Diverse lasten </t>
  </si>
  <si>
    <t>Inkoop drank en etenswaren</t>
  </si>
  <si>
    <t>Inkoop non-food</t>
  </si>
  <si>
    <t>Inkoop schoonmaakmiddelen</t>
  </si>
  <si>
    <t>Gebruik/Bestuur/gasten/promotie</t>
  </si>
  <si>
    <t>kosten minivoetbal</t>
  </si>
  <si>
    <t>Eigen gebruik kantinestaf</t>
  </si>
  <si>
    <t>Afschrijving kantine inventaris</t>
  </si>
  <si>
    <t>Overige kantinekosten</t>
  </si>
  <si>
    <t>Kantinekosten</t>
  </si>
  <si>
    <t xml:space="preserve">Oninbare boetes </t>
  </si>
  <si>
    <t>Betalingsverschillen</t>
  </si>
  <si>
    <t>Totale lasten</t>
  </si>
  <si>
    <t>B   a   t   e   n</t>
  </si>
  <si>
    <t>Contributies</t>
  </si>
  <si>
    <t>Kleding</t>
  </si>
  <si>
    <t>Donateurs</t>
  </si>
  <si>
    <t>Sponsorbijdragen</t>
  </si>
  <si>
    <t>Reklameborden</t>
  </si>
  <si>
    <t>Overige sponsoring</t>
  </si>
  <si>
    <t>Sponsoring &amp; Reklame</t>
  </si>
  <si>
    <t>Nationale lotto</t>
  </si>
  <si>
    <t>Loterijen / bingo's / gca</t>
  </si>
  <si>
    <t>Oud papier</t>
  </si>
  <si>
    <t>Grote clubactie</t>
  </si>
  <si>
    <t>Klaverjas</t>
  </si>
  <si>
    <t>Supermarktakties</t>
  </si>
  <si>
    <t xml:space="preserve">Overige acties </t>
  </si>
  <si>
    <t>Akties &amp; loterijen</t>
  </si>
  <si>
    <t>Subsidie Wormerland/OZB</t>
  </si>
  <si>
    <t>Jeugdsubsidie Wormerland</t>
  </si>
  <si>
    <t>Jeugdsubsidie Purmerend</t>
  </si>
  <si>
    <t>Subsidies</t>
  </si>
  <si>
    <t>Interest</t>
  </si>
  <si>
    <t>Boete spelers(+verzuim)</t>
  </si>
  <si>
    <t>Overige opbrengsten</t>
  </si>
  <si>
    <t>Diverse baten</t>
  </si>
  <si>
    <t xml:space="preserve">Kantineverkopen </t>
  </si>
  <si>
    <t>Kantine inkomsten</t>
  </si>
  <si>
    <t>Totale baten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</si>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</sst>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[$-413]d/mmm/yyyy;@"/>
    <numFmt numFmtId="166" formatCode="[$-413]d\ mmmm\ yyyy;@"/>
  </numFmts>
  <fonts count="37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u/>
      <sz val="26"/>
      <name val="Trebuchet MS"/>
      <family val="2"/>
    </font>
    <font>
      <i/>
      <sz val="12"/>
      <name val="Trebuchet MS"/>
      <family val="2"/>
    </font>
    <font>
      <i/>
      <u/>
      <sz val="11"/>
      <name val="Trebuchet MS"/>
      <family val="2"/>
    </font>
    <font>
      <sz val="20"/>
      <name val="Trebuchet MS"/>
      <family val="2"/>
    </font>
    <font>
      <i/>
      <sz val="14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indexed="10"/>
      <name val="Trebuchet MS"/>
      <family val="2"/>
    </font>
    <font>
      <b/>
      <sz val="10"/>
      <color indexed="10"/>
      <name val="Trebuchet MS"/>
      <family val="2"/>
    </font>
    <font>
      <u/>
      <sz val="10"/>
      <name val="Trebuchet MS"/>
      <family val="2"/>
    </font>
    <font>
      <sz val="9"/>
      <color indexed="22"/>
      <name val="Trebuchet MS"/>
      <family val="2"/>
    </font>
    <font>
      <b/>
      <sz val="9"/>
      <color indexed="22"/>
      <name val="Trebuchet MS"/>
      <family val="2"/>
    </font>
    <font>
      <b/>
      <u/>
      <sz val="9"/>
      <color indexed="10"/>
      <name val="Trebuchet MS"/>
      <family val="2"/>
    </font>
    <font>
      <b/>
      <sz val="9"/>
      <color indexed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sz val="9"/>
      <color indexed="14"/>
      <name val="Trebuchet MS"/>
      <family val="2"/>
    </font>
    <font>
      <sz val="8"/>
      <color indexed="55"/>
      <name val="Trebuchet MS"/>
      <family val="2"/>
    </font>
    <font>
      <sz val="9"/>
      <color indexed="55"/>
      <name val="Trebuchet MS"/>
      <family val="2"/>
    </font>
    <font>
      <sz val="6"/>
      <color indexed="10"/>
      <name val="Trebuchet MS"/>
      <family val="2"/>
    </font>
    <font>
      <b/>
      <sz val="6"/>
      <color indexed="10"/>
      <name val="Trebuchet MS"/>
      <family val="2"/>
    </font>
    <font>
      <sz val="8"/>
      <color indexed="2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3" fontId="4" fillId="0" borderId="0" xfId="0" applyNumberFormat="1" applyFont="1"/>
    <xf numFmtId="3" fontId="14" fillId="0" borderId="0" xfId="0" applyNumberFormat="1" applyFont="1"/>
    <xf numFmtId="3" fontId="14" fillId="0" borderId="1" xfId="0" applyNumberFormat="1" applyFont="1" applyBorder="1"/>
    <xf numFmtId="3" fontId="15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1" xfId="0" applyNumberFormat="1" applyFont="1" applyBorder="1"/>
    <xf numFmtId="0" fontId="15" fillId="0" borderId="1" xfId="0" applyFont="1" applyBorder="1"/>
    <xf numFmtId="0" fontId="14" fillId="0" borderId="0" xfId="0" applyFont="1" applyAlignment="1">
      <alignment horizontal="right"/>
    </xf>
    <xf numFmtId="3" fontId="15" fillId="2" borderId="2" xfId="0" applyNumberFormat="1" applyFont="1" applyFill="1" applyBorder="1"/>
    <xf numFmtId="3" fontId="13" fillId="0" borderId="0" xfId="0" applyNumberFormat="1" applyFont="1"/>
    <xf numFmtId="3" fontId="4" fillId="0" borderId="1" xfId="0" applyNumberFormat="1" applyFont="1" applyBorder="1"/>
    <xf numFmtId="3" fontId="4" fillId="0" borderId="6" xfId="0" applyNumberFormat="1" applyFont="1" applyBorder="1"/>
    <xf numFmtId="3" fontId="4" fillId="0" borderId="11" xfId="0" applyNumberFormat="1" applyFont="1" applyBorder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24" fillId="0" borderId="0" xfId="0" applyFont="1"/>
    <xf numFmtId="0" fontId="30" fillId="0" borderId="0" xfId="0" applyFont="1"/>
    <xf numFmtId="165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/>
    <xf numFmtId="165" fontId="15" fillId="0" borderId="0" xfId="0" applyNumberFormat="1" applyFont="1"/>
    <xf numFmtId="0" fontId="14" fillId="0" borderId="0" xfId="0" applyFont="1" applyAlignment="1">
      <alignment vertical="top"/>
    </xf>
    <xf numFmtId="1" fontId="14" fillId="0" borderId="0" xfId="0" applyNumberFormat="1" applyFont="1"/>
    <xf numFmtId="2" fontId="14" fillId="0" borderId="0" xfId="0" applyNumberFormat="1" applyFont="1"/>
    <xf numFmtId="1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2" fontId="14" fillId="0" borderId="0" xfId="0" applyNumberFormat="1" applyFont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5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/>
    </xf>
    <xf numFmtId="41" fontId="15" fillId="0" borderId="1" xfId="0" applyNumberFormat="1" applyFont="1" applyBorder="1" applyAlignment="1">
      <alignment horizontal="center"/>
    </xf>
    <xf numFmtId="41" fontId="15" fillId="0" borderId="0" xfId="0" applyNumberFormat="1" applyFont="1" applyAlignment="1">
      <alignment horizontal="center"/>
    </xf>
    <xf numFmtId="41" fontId="14" fillId="0" borderId="1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3" fontId="4" fillId="0" borderId="17" xfId="0" applyNumberFormat="1" applyFont="1" applyBorder="1"/>
    <xf numFmtId="3" fontId="13" fillId="0" borderId="17" xfId="0" applyNumberFormat="1" applyFont="1" applyBorder="1"/>
    <xf numFmtId="3" fontId="4" fillId="0" borderId="19" xfId="0" applyNumberFormat="1" applyFont="1" applyBorder="1"/>
    <xf numFmtId="3" fontId="13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0" fontId="23" fillId="0" borderId="16" xfId="0" applyFont="1" applyBorder="1"/>
    <xf numFmtId="0" fontId="4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/>
    <xf numFmtId="0" fontId="21" fillId="0" borderId="0" xfId="0" applyFont="1" applyAlignment="1">
      <alignment horizontal="left"/>
    </xf>
    <xf numFmtId="3" fontId="15" fillId="0" borderId="3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4" fillId="0" borderId="0" xfId="1" applyNumberFormat="1" applyFont="1" applyAlignment="1">
      <alignment horizontal="left"/>
    </xf>
    <xf numFmtId="0" fontId="20" fillId="0" borderId="0" xfId="0" applyFont="1"/>
    <xf numFmtId="1" fontId="14" fillId="0" borderId="21" xfId="0" applyNumberFormat="1" applyFont="1" applyBorder="1"/>
    <xf numFmtId="1" fontId="14" fillId="0" borderId="17" xfId="0" applyNumberFormat="1" applyFont="1" applyBorder="1"/>
    <xf numFmtId="1" fontId="14" fillId="0" borderId="19" xfId="0" applyNumberFormat="1" applyFont="1" applyBorder="1"/>
    <xf numFmtId="1" fontId="14" fillId="0" borderId="17" xfId="0" applyNumberFormat="1" applyFont="1" applyBorder="1" applyAlignment="1">
      <alignment horizontal="right"/>
    </xf>
    <xf numFmtId="1" fontId="14" fillId="0" borderId="18" xfId="0" applyNumberFormat="1" applyFont="1" applyBorder="1"/>
    <xf numFmtId="3" fontId="15" fillId="0" borderId="3" xfId="0" applyNumberFormat="1" applyFont="1" applyBorder="1" applyAlignment="1" applyProtection="1">
      <alignment horizontal="center"/>
      <protection locked="0" hidden="1"/>
    </xf>
    <xf numFmtId="3" fontId="15" fillId="0" borderId="4" xfId="0" applyNumberFormat="1" applyFont="1" applyBorder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3" fontId="14" fillId="0" borderId="17" xfId="0" applyNumberFormat="1" applyFont="1" applyBorder="1" applyProtection="1">
      <protection locked="0" hidden="1"/>
    </xf>
    <xf numFmtId="3" fontId="14" fillId="0" borderId="21" xfId="0" applyNumberFormat="1" applyFont="1" applyBorder="1" applyProtection="1">
      <protection locked="0" hidden="1"/>
    </xf>
    <xf numFmtId="3" fontId="14" fillId="0" borderId="18" xfId="0" applyNumberFormat="1" applyFont="1" applyBorder="1" applyProtection="1">
      <protection locked="0" hidden="1"/>
    </xf>
    <xf numFmtId="3" fontId="14" fillId="0" borderId="19" xfId="0" applyNumberFormat="1" applyFont="1" applyBorder="1" applyProtection="1">
      <protection locked="0" hidden="1"/>
    </xf>
    <xf numFmtId="42" fontId="13" fillId="0" borderId="0" xfId="0" applyNumberFormat="1" applyFont="1" applyAlignment="1">
      <alignment horizontal="center"/>
    </xf>
    <xf numFmtId="0" fontId="33" fillId="0" borderId="0" xfId="0" applyFont="1"/>
    <xf numFmtId="42" fontId="33" fillId="0" borderId="0" xfId="0" applyNumberFormat="1" applyFont="1" applyAlignment="1">
      <alignment horizontal="center"/>
    </xf>
    <xf numFmtId="42" fontId="33" fillId="0" borderId="15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42" fontId="33" fillId="0" borderId="2" xfId="0" applyNumberFormat="1" applyFont="1" applyBorder="1" applyAlignment="1">
      <alignment horizontal="center"/>
    </xf>
    <xf numFmtId="41" fontId="33" fillId="0" borderId="0" xfId="0" applyNumberFormat="1" applyFont="1" applyAlignment="1">
      <alignment horizontal="center"/>
    </xf>
    <xf numFmtId="41" fontId="33" fillId="0" borderId="2" xfId="0" applyNumberFormat="1" applyFont="1" applyBorder="1" applyAlignment="1">
      <alignment horizontal="center"/>
    </xf>
    <xf numFmtId="0" fontId="34" fillId="0" borderId="0" xfId="0" applyFont="1"/>
    <xf numFmtId="3" fontId="33" fillId="0" borderId="17" xfId="0" applyNumberFormat="1" applyFont="1" applyBorder="1"/>
    <xf numFmtId="3" fontId="33" fillId="0" borderId="20" xfId="0" applyNumberFormat="1" applyFont="1" applyBorder="1"/>
    <xf numFmtId="0" fontId="33" fillId="0" borderId="2" xfId="0" applyFont="1" applyBorder="1"/>
    <xf numFmtId="3" fontId="33" fillId="0" borderId="14" xfId="0" applyNumberFormat="1" applyFont="1" applyBorder="1"/>
    <xf numFmtId="3" fontId="33" fillId="0" borderId="2" xfId="0" applyNumberFormat="1" applyFont="1" applyBorder="1"/>
    <xf numFmtId="1" fontId="33" fillId="0" borderId="17" xfId="0" applyNumberFormat="1" applyFont="1" applyBorder="1"/>
    <xf numFmtId="3" fontId="33" fillId="0" borderId="17" xfId="0" applyNumberFormat="1" applyFont="1" applyBorder="1" applyProtection="1">
      <protection locked="0" hidden="1"/>
    </xf>
    <xf numFmtId="1" fontId="33" fillId="0" borderId="18" xfId="0" applyNumberFormat="1" applyFont="1" applyBorder="1"/>
    <xf numFmtId="3" fontId="33" fillId="0" borderId="18" xfId="0" applyNumberFormat="1" applyFont="1" applyBorder="1" applyProtection="1">
      <protection locked="0" hidden="1"/>
    </xf>
    <xf numFmtId="1" fontId="33" fillId="0" borderId="22" xfId="0" applyNumberFormat="1" applyFont="1" applyBorder="1"/>
    <xf numFmtId="3" fontId="33" fillId="0" borderId="22" xfId="0" applyNumberFormat="1" applyFont="1" applyBorder="1" applyProtection="1">
      <protection locked="0" hidden="1"/>
    </xf>
    <xf numFmtId="3" fontId="33" fillId="0" borderId="18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 applyProtection="1">
      <protection locked="0" hidden="1"/>
    </xf>
    <xf numFmtId="1" fontId="14" fillId="0" borderId="0" xfId="0" applyNumberFormat="1" applyFont="1" applyBorder="1"/>
    <xf numFmtId="3" fontId="4" fillId="0" borderId="23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41</xdr:row>
      <xdr:rowOff>142875</xdr:rowOff>
    </xdr:from>
    <xdr:to>
      <xdr:col>6</xdr:col>
      <xdr:colOff>361950</xdr:colOff>
      <xdr:row>47</xdr:row>
      <xdr:rowOff>85725</xdr:rowOff>
    </xdr:to>
    <xdr:pic>
      <xdr:nvPicPr>
        <xdr:cNvPr id="2265" name="Picture 5" descr="BD00013_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0458450"/>
          <a:ext cx="847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H63"/>
  <sheetViews>
    <sheetView showGridLines="0" topLeftCell="A19" workbookViewId="0">
      <selection activeCell="I36" sqref="I36"/>
    </sheetView>
  </sheetViews>
  <sheetFormatPr defaultColWidth="8.85546875" defaultRowHeight="16.5" x14ac:dyDescent="0.3"/>
  <cols>
    <col min="1" max="5" width="8.85546875" style="2"/>
    <col min="6" max="6" width="12.140625" style="2" customWidth="1"/>
    <col min="7" max="7" width="16.42578125" style="2" customWidth="1"/>
    <col min="8" max="16384" width="8.85546875" style="2"/>
  </cols>
  <sheetData>
    <row r="5" spans="6:6" ht="18.75" x14ac:dyDescent="0.3">
      <c r="F5" s="3" t="s">
        <v>0</v>
      </c>
    </row>
    <row r="6" spans="6:6" ht="18.75" x14ac:dyDescent="0.3">
      <c r="F6" s="4" t="s">
        <v>1</v>
      </c>
    </row>
    <row r="7" spans="6:6" ht="18.75" x14ac:dyDescent="0.3">
      <c r="F7" s="4" t="s">
        <v>2</v>
      </c>
    </row>
    <row r="20" spans="4:8" ht="33.75" x14ac:dyDescent="0.5">
      <c r="D20" s="5" t="s">
        <v>3</v>
      </c>
    </row>
    <row r="21" spans="4:8" ht="18" x14ac:dyDescent="0.35">
      <c r="D21" s="6"/>
    </row>
    <row r="23" spans="4:8" ht="57" customHeight="1" x14ac:dyDescent="0.3">
      <c r="H23" s="7" t="s">
        <v>4</v>
      </c>
    </row>
    <row r="24" spans="4:8" ht="27.75" x14ac:dyDescent="0.45">
      <c r="D24" s="8" t="s">
        <v>5</v>
      </c>
      <c r="E24" s="8"/>
      <c r="F24" s="8"/>
      <c r="G24" s="8"/>
      <c r="H24" s="8">
        <v>2</v>
      </c>
    </row>
    <row r="25" spans="4:8" ht="27.75" x14ac:dyDescent="0.45">
      <c r="D25" s="8"/>
      <c r="E25" s="8"/>
      <c r="F25" s="8"/>
      <c r="G25" s="8"/>
      <c r="H25" s="8"/>
    </row>
    <row r="26" spans="4:8" ht="27.75" x14ac:dyDescent="0.45">
      <c r="D26" s="8" t="s">
        <v>6</v>
      </c>
      <c r="E26" s="8"/>
      <c r="F26" s="8"/>
      <c r="G26" s="8"/>
      <c r="H26" s="8"/>
    </row>
    <row r="27" spans="4:8" ht="27.75" x14ac:dyDescent="0.45">
      <c r="D27" s="9" t="s">
        <v>7</v>
      </c>
      <c r="E27" s="8" t="s">
        <v>8</v>
      </c>
      <c r="F27" s="8"/>
      <c r="G27" s="8"/>
      <c r="H27" s="8">
        <v>3</v>
      </c>
    </row>
    <row r="28" spans="4:8" ht="27.75" x14ac:dyDescent="0.45">
      <c r="D28" s="9" t="s">
        <v>7</v>
      </c>
      <c r="E28" s="8" t="s">
        <v>9</v>
      </c>
      <c r="F28" s="8"/>
      <c r="G28" s="8"/>
      <c r="H28" s="8">
        <v>4</v>
      </c>
    </row>
    <row r="31" spans="4:8" ht="18.75" x14ac:dyDescent="0.3">
      <c r="D31" s="10" t="s">
        <v>10</v>
      </c>
    </row>
    <row r="35" spans="4:8" ht="27.75" x14ac:dyDescent="0.45">
      <c r="D35" s="8"/>
      <c r="E35" s="8"/>
      <c r="F35" s="8"/>
      <c r="G35" s="8"/>
      <c r="H35" s="8"/>
    </row>
    <row r="63" spans="2:2" x14ac:dyDescent="0.3">
      <c r="B63" s="2" t="s">
        <v>11</v>
      </c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X1081"/>
  <sheetViews>
    <sheetView showGridLines="0" zoomScaleNormal="100" workbookViewId="0">
      <selection activeCell="C20" sqref="C20"/>
    </sheetView>
  </sheetViews>
  <sheetFormatPr defaultColWidth="8.85546875" defaultRowHeight="21" customHeight="1" x14ac:dyDescent="0.35"/>
  <cols>
    <col min="1" max="1" width="8.42578125" style="20" bestFit="1" customWidth="1"/>
    <col min="2" max="2" width="36.85546875" style="16" customWidth="1"/>
    <col min="3" max="3" width="13.7109375" style="49" customWidth="1"/>
    <col min="4" max="4" width="13.7109375" style="50" customWidth="1"/>
    <col min="5" max="5" width="13.7109375" style="16" hidden="1" customWidth="1"/>
    <col min="6" max="6" width="15.5703125" style="16" hidden="1" customWidth="1"/>
    <col min="7" max="7" width="14.7109375" style="16" hidden="1" customWidth="1"/>
    <col min="8" max="8" width="15" style="16" hidden="1" customWidth="1"/>
    <col min="9" max="9" width="14.7109375" style="16" hidden="1" customWidth="1"/>
    <col min="10" max="10" width="15.5703125" style="16" hidden="1" customWidth="1"/>
    <col min="11" max="11" width="3.7109375" style="16" hidden="1" customWidth="1"/>
    <col min="12" max="12" width="6" style="16" hidden="1" customWidth="1"/>
    <col min="13" max="13" width="24.85546875" style="16" hidden="1" customWidth="1"/>
    <col min="14" max="14" width="1.28515625" style="16" hidden="1" customWidth="1"/>
    <col min="15" max="15" width="15.5703125" style="16" hidden="1" customWidth="1"/>
    <col min="16" max="16" width="1.7109375" style="16" hidden="1" customWidth="1"/>
    <col min="17" max="17" width="15.5703125" style="16" hidden="1" customWidth="1"/>
    <col min="18" max="19" width="0" style="16" hidden="1" customWidth="1"/>
    <col min="20" max="16384" width="8.85546875" style="16"/>
  </cols>
  <sheetData>
    <row r="1" spans="1:21" s="17" customFormat="1" ht="21" customHeight="1" x14ac:dyDescent="0.35">
      <c r="C1" s="46" t="s">
        <v>12</v>
      </c>
      <c r="D1" s="47" t="s">
        <v>12</v>
      </c>
      <c r="E1" s="17" t="s">
        <v>12</v>
      </c>
      <c r="F1" s="17" t="s">
        <v>12</v>
      </c>
      <c r="G1" s="17" t="s">
        <v>12</v>
      </c>
      <c r="H1" s="17" t="s">
        <v>12</v>
      </c>
      <c r="I1" s="17" t="s">
        <v>12</v>
      </c>
      <c r="J1" s="17" t="s">
        <v>12</v>
      </c>
    </row>
    <row r="2" spans="1:21" s="42" customFormat="1" ht="21" customHeight="1" x14ac:dyDescent="0.35">
      <c r="A2" s="40" t="s">
        <v>13</v>
      </c>
      <c r="B2" s="41"/>
      <c r="C2" s="48">
        <v>43646</v>
      </c>
      <c r="D2" s="48">
        <v>43281</v>
      </c>
      <c r="E2" s="41">
        <v>38898</v>
      </c>
      <c r="F2" s="41">
        <v>38533</v>
      </c>
      <c r="G2" s="41">
        <v>38168</v>
      </c>
      <c r="H2" s="41">
        <v>37802</v>
      </c>
      <c r="I2" s="41">
        <v>37437</v>
      </c>
      <c r="J2" s="41">
        <v>37072</v>
      </c>
    </row>
    <row r="3" spans="1:21" ht="24" customHeight="1" x14ac:dyDescent="0.35">
      <c r="A3" s="33">
        <v>10</v>
      </c>
      <c r="B3" s="16" t="s">
        <v>14</v>
      </c>
      <c r="C3" s="53">
        <v>35000</v>
      </c>
      <c r="D3" s="53">
        <v>35000</v>
      </c>
      <c r="E3" s="13">
        <v>45000</v>
      </c>
      <c r="F3" s="13">
        <v>47000</v>
      </c>
      <c r="G3" s="13">
        <v>49000</v>
      </c>
      <c r="H3" s="13">
        <v>51000</v>
      </c>
      <c r="I3" s="13">
        <v>53000</v>
      </c>
      <c r="J3" s="13">
        <v>55134.75</v>
      </c>
    </row>
    <row r="4" spans="1:21" ht="21" customHeight="1" x14ac:dyDescent="0.35">
      <c r="A4" s="33">
        <v>20</v>
      </c>
      <c r="B4" s="16" t="s">
        <v>15</v>
      </c>
      <c r="C4" s="53"/>
      <c r="D4" s="53"/>
      <c r="E4" s="13">
        <v>1</v>
      </c>
      <c r="F4" s="13">
        <v>1</v>
      </c>
      <c r="G4" s="13">
        <v>1</v>
      </c>
      <c r="H4" s="13">
        <v>104</v>
      </c>
      <c r="I4" s="13">
        <v>2</v>
      </c>
      <c r="J4" s="13">
        <f>0.45+129.03</f>
        <v>129.47999999999999</v>
      </c>
    </row>
    <row r="5" spans="1:21" ht="21" hidden="1" customHeight="1" x14ac:dyDescent="0.35">
      <c r="A5" s="33">
        <v>30</v>
      </c>
      <c r="B5" s="16" t="s">
        <v>16</v>
      </c>
      <c r="C5" s="53"/>
      <c r="D5" s="53"/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681</v>
      </c>
    </row>
    <row r="6" spans="1:21" ht="21" customHeight="1" x14ac:dyDescent="0.35">
      <c r="A6" s="33">
        <v>20</v>
      </c>
      <c r="B6" s="16" t="s">
        <v>17</v>
      </c>
      <c r="C6" s="53">
        <v>4630.66</v>
      </c>
      <c r="D6" s="53">
        <v>1947.99</v>
      </c>
      <c r="E6" s="13">
        <v>1273.25</v>
      </c>
      <c r="F6" s="13">
        <v>1366.5</v>
      </c>
      <c r="G6" s="13">
        <v>1989.75</v>
      </c>
      <c r="H6" s="13">
        <v>1006.5</v>
      </c>
      <c r="I6" s="13">
        <v>272.26</v>
      </c>
      <c r="J6" s="13">
        <v>363.02</v>
      </c>
      <c r="U6" s="45"/>
    </row>
    <row r="7" spans="1:21" ht="21" customHeight="1" x14ac:dyDescent="0.35">
      <c r="A7" s="33">
        <v>30</v>
      </c>
      <c r="B7" s="16" t="s">
        <v>18</v>
      </c>
      <c r="C7" s="53">
        <v>0</v>
      </c>
      <c r="D7" s="53">
        <v>0</v>
      </c>
      <c r="E7" s="13">
        <v>1</v>
      </c>
      <c r="F7" s="13">
        <v>1</v>
      </c>
      <c r="G7" s="13">
        <v>1</v>
      </c>
      <c r="H7" s="13">
        <v>63.5</v>
      </c>
      <c r="I7" s="13">
        <v>1</v>
      </c>
      <c r="J7" s="13">
        <f>282.31+0.45</f>
        <v>282.76</v>
      </c>
    </row>
    <row r="8" spans="1:21" ht="21" hidden="1" customHeight="1" x14ac:dyDescent="0.35">
      <c r="A8" s="33">
        <v>90</v>
      </c>
      <c r="B8" s="16" t="s">
        <v>19</v>
      </c>
      <c r="C8" s="53"/>
      <c r="D8" s="53"/>
      <c r="E8" s="13">
        <v>0</v>
      </c>
      <c r="F8" s="13">
        <v>0</v>
      </c>
      <c r="G8" s="13">
        <v>0</v>
      </c>
      <c r="H8" s="13">
        <v>1</v>
      </c>
      <c r="I8" s="13">
        <v>1</v>
      </c>
      <c r="J8" s="13">
        <f>807.05+90.76</f>
        <v>897.81</v>
      </c>
    </row>
    <row r="9" spans="1:21" ht="21" customHeight="1" x14ac:dyDescent="0.35">
      <c r="A9" s="33">
        <v>70</v>
      </c>
      <c r="B9" s="16" t="s">
        <v>20</v>
      </c>
      <c r="C9" s="53">
        <v>2000</v>
      </c>
      <c r="D9" s="53">
        <v>2000</v>
      </c>
      <c r="E9" s="13"/>
      <c r="F9" s="13"/>
      <c r="G9" s="13"/>
      <c r="H9" s="13"/>
      <c r="I9" s="13"/>
      <c r="J9" s="13"/>
    </row>
    <row r="10" spans="1:21" ht="15" x14ac:dyDescent="0.35">
      <c r="A10" s="33">
        <v>60</v>
      </c>
      <c r="B10" s="16" t="s">
        <v>16</v>
      </c>
      <c r="C10" s="54">
        <v>1</v>
      </c>
      <c r="D10" s="54">
        <v>1</v>
      </c>
      <c r="E10" s="14"/>
      <c r="F10" s="14"/>
      <c r="G10" s="14"/>
      <c r="H10" s="14"/>
      <c r="I10" s="14"/>
      <c r="J10" s="14"/>
    </row>
    <row r="11" spans="1:21" ht="21" customHeight="1" x14ac:dyDescent="0.35">
      <c r="A11" s="33"/>
      <c r="B11" s="98" t="s">
        <v>21</v>
      </c>
      <c r="C11" s="97">
        <f>SUM(C3:C10)</f>
        <v>41631.660000000003</v>
      </c>
      <c r="D11" s="97">
        <f>SUM(D3:D10)</f>
        <v>38948.99</v>
      </c>
      <c r="E11" s="15">
        <f t="shared" ref="E11:J11" si="0">SUM(E3:E8)</f>
        <v>46275.25</v>
      </c>
      <c r="F11" s="15">
        <f t="shared" si="0"/>
        <v>48368.5</v>
      </c>
      <c r="G11" s="15">
        <f t="shared" si="0"/>
        <v>50991.75</v>
      </c>
      <c r="H11" s="15">
        <f t="shared" si="0"/>
        <v>52175</v>
      </c>
      <c r="I11" s="15">
        <f t="shared" si="0"/>
        <v>53276.26</v>
      </c>
      <c r="J11" s="15">
        <f t="shared" si="0"/>
        <v>57488.82</v>
      </c>
    </row>
    <row r="12" spans="1:21" ht="15" x14ac:dyDescent="0.35">
      <c r="A12" s="33"/>
      <c r="C12" s="53"/>
      <c r="D12" s="53"/>
      <c r="E12" s="13"/>
      <c r="F12" s="13"/>
      <c r="G12" s="13"/>
      <c r="H12" s="13"/>
      <c r="I12" s="13"/>
      <c r="J12" s="13"/>
    </row>
    <row r="13" spans="1:21" ht="21" customHeight="1" x14ac:dyDescent="0.35">
      <c r="A13" s="33">
        <v>110</v>
      </c>
      <c r="B13" s="16" t="s">
        <v>22</v>
      </c>
      <c r="C13" s="53">
        <v>985.1</v>
      </c>
      <c r="D13" s="53">
        <v>1509</v>
      </c>
      <c r="E13" s="13">
        <v>548.9</v>
      </c>
      <c r="F13" s="13">
        <v>948.9</v>
      </c>
      <c r="G13" s="13">
        <v>615.27</v>
      </c>
      <c r="H13" s="13">
        <v>906.63</v>
      </c>
      <c r="I13" s="13">
        <v>729</v>
      </c>
      <c r="J13" s="13">
        <v>220.08</v>
      </c>
    </row>
    <row r="14" spans="1:21" ht="21" customHeight="1" x14ac:dyDescent="0.35">
      <c r="A14" s="33">
        <v>220</v>
      </c>
      <c r="B14" s="16" t="s">
        <v>23</v>
      </c>
      <c r="C14" s="53">
        <v>2000</v>
      </c>
      <c r="D14" s="53">
        <v>3000</v>
      </c>
      <c r="E14" s="13"/>
      <c r="F14" s="13"/>
      <c r="G14" s="13"/>
      <c r="H14" s="13"/>
      <c r="I14" s="13"/>
      <c r="J14" s="13"/>
    </row>
    <row r="15" spans="1:21" ht="21" customHeight="1" x14ac:dyDescent="0.35">
      <c r="A15" s="33">
        <v>230</v>
      </c>
      <c r="B15" s="16" t="s">
        <v>24</v>
      </c>
      <c r="C15" s="53"/>
      <c r="D15" s="53"/>
      <c r="E15" s="13"/>
      <c r="F15" s="13"/>
      <c r="G15" s="13"/>
      <c r="H15" s="13"/>
      <c r="I15" s="13"/>
      <c r="J15" s="13"/>
    </row>
    <row r="16" spans="1:21" ht="21" customHeight="1" x14ac:dyDescent="0.35">
      <c r="A16" s="33">
        <v>211</v>
      </c>
      <c r="B16" s="16" t="s">
        <v>25</v>
      </c>
      <c r="C16" s="54">
        <v>231</v>
      </c>
      <c r="D16" s="54">
        <v>985</v>
      </c>
      <c r="E16" s="14">
        <v>39</v>
      </c>
      <c r="F16" s="14">
        <v>191.8</v>
      </c>
      <c r="G16" s="14">
        <v>143.4</v>
      </c>
      <c r="H16" s="14">
        <v>234.6</v>
      </c>
      <c r="I16" s="14">
        <v>72</v>
      </c>
      <c r="J16" s="14">
        <v>304.45999999999998</v>
      </c>
    </row>
    <row r="17" spans="1:10" ht="21" customHeight="1" x14ac:dyDescent="0.35">
      <c r="A17" s="33"/>
      <c r="B17" s="98" t="s">
        <v>26</v>
      </c>
      <c r="C17" s="99">
        <f t="shared" ref="C17:J17" si="1">SUM(C13:C16)</f>
        <v>3216.1</v>
      </c>
      <c r="D17" s="99">
        <f t="shared" ref="D17" si="2">SUM(D13:D16)</f>
        <v>5494</v>
      </c>
      <c r="E17" s="15">
        <f t="shared" si="1"/>
        <v>587.9</v>
      </c>
      <c r="F17" s="15">
        <f t="shared" si="1"/>
        <v>1140.7</v>
      </c>
      <c r="G17" s="15">
        <f t="shared" si="1"/>
        <v>758.67</v>
      </c>
      <c r="H17" s="15">
        <f t="shared" si="1"/>
        <v>1141.23</v>
      </c>
      <c r="I17" s="15">
        <f t="shared" si="1"/>
        <v>801</v>
      </c>
      <c r="J17" s="15">
        <f t="shared" si="1"/>
        <v>524.54</v>
      </c>
    </row>
    <row r="18" spans="1:10" ht="21" customHeight="1" x14ac:dyDescent="0.35">
      <c r="A18" s="33"/>
      <c r="B18" s="11"/>
      <c r="C18" s="97"/>
      <c r="D18" s="97"/>
      <c r="E18" s="15"/>
      <c r="F18" s="15"/>
      <c r="G18" s="15"/>
      <c r="H18" s="15"/>
      <c r="I18" s="15"/>
      <c r="J18" s="15"/>
    </row>
    <row r="19" spans="1:10" ht="21" customHeight="1" x14ac:dyDescent="0.35">
      <c r="A19" s="33">
        <v>520</v>
      </c>
      <c r="B19" s="16" t="s">
        <v>27</v>
      </c>
      <c r="C19" s="53">
        <v>750</v>
      </c>
      <c r="D19" s="53">
        <v>3350</v>
      </c>
      <c r="E19" s="13"/>
      <c r="F19" s="13"/>
      <c r="G19" s="13"/>
      <c r="H19" s="13"/>
      <c r="I19" s="13"/>
      <c r="J19" s="13"/>
    </row>
    <row r="20" spans="1:10" ht="21" customHeight="1" x14ac:dyDescent="0.35">
      <c r="A20" s="33">
        <v>510</v>
      </c>
      <c r="B20" s="16" t="s">
        <v>28</v>
      </c>
      <c r="C20" s="53">
        <v>1103</v>
      </c>
      <c r="D20" s="53">
        <v>204</v>
      </c>
      <c r="E20" s="13">
        <f>5535.5-1479.1</f>
        <v>4056.4</v>
      </c>
      <c r="F20" s="13">
        <v>1295.1099999999999</v>
      </c>
      <c r="G20" s="13">
        <f>4250.95-115-115-100</f>
        <v>3920.95</v>
      </c>
      <c r="H20" s="13">
        <v>1730.75</v>
      </c>
      <c r="I20" s="13" t="e">
        <f>7752.18-#REF!</f>
        <v>#REF!</v>
      </c>
      <c r="J20" s="13">
        <v>5699</v>
      </c>
    </row>
    <row r="21" spans="1:10" ht="21" customHeight="1" x14ac:dyDescent="0.35">
      <c r="A21" s="33">
        <v>530</v>
      </c>
      <c r="B21" s="16" t="s">
        <v>29</v>
      </c>
      <c r="C21" s="53"/>
      <c r="D21" s="53"/>
      <c r="E21" s="13"/>
      <c r="F21" s="13"/>
      <c r="G21" s="13"/>
      <c r="H21" s="13"/>
      <c r="I21" s="13"/>
      <c r="J21" s="13"/>
    </row>
    <row r="22" spans="1:10" ht="21" customHeight="1" x14ac:dyDescent="0.35">
      <c r="A22" s="33">
        <v>522</v>
      </c>
      <c r="B22" s="16" t="s">
        <v>30</v>
      </c>
      <c r="C22" s="53">
        <v>2264.11</v>
      </c>
      <c r="D22" s="53">
        <v>1273</v>
      </c>
      <c r="E22" s="13">
        <f>44.62+2335.56+734.2</f>
        <v>3114.38</v>
      </c>
      <c r="F22" s="13">
        <f>44.62+1572.99</f>
        <v>1617.61</v>
      </c>
      <c r="G22" s="13">
        <f>1242.58-296.28</f>
        <v>946.3</v>
      </c>
      <c r="H22" s="13">
        <f>400+622.01-625.65</f>
        <v>396.36</v>
      </c>
      <c r="I22" s="13">
        <v>-207.56</v>
      </c>
      <c r="J22" s="13">
        <v>49.91</v>
      </c>
    </row>
    <row r="23" spans="1:10" ht="21" customHeight="1" x14ac:dyDescent="0.35">
      <c r="A23" s="33">
        <v>590</v>
      </c>
      <c r="B23" s="16" t="s">
        <v>31</v>
      </c>
      <c r="C23" s="54">
        <v>556.6</v>
      </c>
      <c r="D23" s="54">
        <v>1084</v>
      </c>
      <c r="E23" s="14">
        <f>1696.57+4712.88+450.96</f>
        <v>6860.41</v>
      </c>
      <c r="F23" s="14">
        <f>497.82+114.41</f>
        <v>612.23</v>
      </c>
      <c r="G23" s="14">
        <v>0</v>
      </c>
      <c r="H23" s="14">
        <v>1793.33</v>
      </c>
      <c r="I23" s="14">
        <f>546.22</f>
        <v>546.22</v>
      </c>
      <c r="J23" s="14">
        <v>249.21</v>
      </c>
    </row>
    <row r="24" spans="1:10" ht="21" customHeight="1" x14ac:dyDescent="0.35">
      <c r="A24" s="33"/>
      <c r="B24" s="98" t="s">
        <v>32</v>
      </c>
      <c r="C24" s="99">
        <f>SUM(C19:C23)</f>
        <v>4673.7100000000009</v>
      </c>
      <c r="D24" s="99">
        <f>SUM(D19:D23)</f>
        <v>5911</v>
      </c>
      <c r="E24" s="15">
        <f t="shared" ref="E24:J24" si="3">SUM(E20:E23)</f>
        <v>14031.19</v>
      </c>
      <c r="F24" s="15">
        <f t="shared" si="3"/>
        <v>3524.95</v>
      </c>
      <c r="G24" s="15">
        <f t="shared" si="3"/>
        <v>4867.25</v>
      </c>
      <c r="H24" s="15">
        <f t="shared" si="3"/>
        <v>3920.44</v>
      </c>
      <c r="I24" s="15" t="e">
        <f t="shared" si="3"/>
        <v>#REF!</v>
      </c>
      <c r="J24" s="15">
        <f t="shared" si="3"/>
        <v>5998.12</v>
      </c>
    </row>
    <row r="25" spans="1:10" ht="15" x14ac:dyDescent="0.35">
      <c r="A25" s="33"/>
      <c r="C25" s="55"/>
      <c r="D25" s="55"/>
      <c r="E25" s="15"/>
      <c r="F25" s="15"/>
      <c r="G25" s="15"/>
      <c r="H25" s="15"/>
      <c r="I25" s="15"/>
      <c r="J25" s="15"/>
    </row>
    <row r="26" spans="1:10" ht="21" customHeight="1" x14ac:dyDescent="0.35">
      <c r="A26" s="33">
        <v>1000</v>
      </c>
      <c r="B26" s="16" t="s">
        <v>33</v>
      </c>
      <c r="C26" s="53">
        <v>442.02</v>
      </c>
      <c r="D26" s="53">
        <v>265.33</v>
      </c>
      <c r="E26" s="13">
        <f>915.32+96.52+19.91</f>
        <v>1031.75</v>
      </c>
      <c r="F26" s="13">
        <f>749.55+178.05+244.17</f>
        <v>1171.77</v>
      </c>
      <c r="G26" s="13">
        <f>30.75+176.8+322.44</f>
        <v>529.99</v>
      </c>
      <c r="H26" s="13">
        <f>95.53+2012.41+150.1</f>
        <v>2258.04</v>
      </c>
      <c r="I26" s="13">
        <f>115+127.99+371.89</f>
        <v>614.88</v>
      </c>
      <c r="J26" s="13">
        <f>326.13+3.95+199.11</f>
        <v>529.19000000000005</v>
      </c>
    </row>
    <row r="27" spans="1:10" ht="21" customHeight="1" x14ac:dyDescent="0.35">
      <c r="A27" s="33">
        <v>1010</v>
      </c>
      <c r="B27" s="16" t="s">
        <v>34</v>
      </c>
      <c r="C27" s="53">
        <v>0</v>
      </c>
      <c r="D27" s="53">
        <v>5501.56</v>
      </c>
      <c r="E27" s="13">
        <f>1996.18+1762.31+742.5</f>
        <v>4500.99</v>
      </c>
      <c r="F27" s="13">
        <f>2126.26+1217</f>
        <v>3343.26</v>
      </c>
      <c r="G27" s="13">
        <f>1999.58+92.85</f>
        <v>2092.4299999999998</v>
      </c>
      <c r="H27" s="13">
        <f>899.12+223.76+753.86</f>
        <v>1876.7400000000002</v>
      </c>
      <c r="I27" s="13">
        <f>3027.91+918.1+372.99+758.42+652.13</f>
        <v>5729.55</v>
      </c>
      <c r="J27" s="13">
        <f>2264.17-4004.5+1077.62+1.03+559.6</f>
        <v>-102.08000000000004</v>
      </c>
    </row>
    <row r="28" spans="1:10" ht="21" hidden="1" customHeight="1" x14ac:dyDescent="0.35">
      <c r="A28" s="33">
        <v>1020</v>
      </c>
      <c r="B28" s="16" t="s">
        <v>35</v>
      </c>
      <c r="C28" s="53"/>
      <c r="D28" s="53"/>
      <c r="E28" s="13">
        <v>3553.14</v>
      </c>
      <c r="F28" s="13">
        <v>836.71</v>
      </c>
      <c r="G28" s="13">
        <v>699.03</v>
      </c>
      <c r="H28" s="13">
        <v>287.49</v>
      </c>
      <c r="I28" s="13">
        <v>5608.75</v>
      </c>
      <c r="J28" s="13">
        <v>12211.78</v>
      </c>
    </row>
    <row r="29" spans="1:10" ht="21" customHeight="1" x14ac:dyDescent="0.35">
      <c r="A29" s="33">
        <v>1024</v>
      </c>
      <c r="B29" s="16" t="s">
        <v>36</v>
      </c>
      <c r="C29" s="53">
        <v>4500.8900000000003</v>
      </c>
      <c r="D29" s="53">
        <v>4500</v>
      </c>
      <c r="E29" s="44">
        <v>10877.76</v>
      </c>
      <c r="F29" s="13"/>
      <c r="G29" s="13"/>
      <c r="H29" s="13"/>
      <c r="I29" s="13"/>
      <c r="J29" s="13"/>
    </row>
    <row r="30" spans="1:10" ht="21" customHeight="1" x14ac:dyDescent="0.35">
      <c r="A30" s="33">
        <v>1021</v>
      </c>
      <c r="B30" s="16" t="s">
        <v>37</v>
      </c>
      <c r="C30" s="53">
        <v>11947.63</v>
      </c>
      <c r="D30" s="53">
        <v>5167.4399999999996</v>
      </c>
      <c r="E30" s="13">
        <v>4216.53</v>
      </c>
      <c r="F30" s="13">
        <v>14889.83</v>
      </c>
      <c r="G30" s="13">
        <v>15188.17</v>
      </c>
      <c r="H30" s="13">
        <v>8000</v>
      </c>
      <c r="I30" s="13">
        <v>96.03</v>
      </c>
      <c r="J30" s="13">
        <v>93.72</v>
      </c>
    </row>
    <row r="31" spans="1:10" ht="21" customHeight="1" x14ac:dyDescent="0.35">
      <c r="A31" s="33"/>
      <c r="B31" s="98" t="s">
        <v>38</v>
      </c>
      <c r="C31" s="100">
        <f t="shared" ref="C31:J31" si="4">SUM(C26:C30)</f>
        <v>16890.54</v>
      </c>
      <c r="D31" s="100">
        <f t="shared" ref="D31" si="5">SUM(D26:D30)</f>
        <v>15434.329999999998</v>
      </c>
      <c r="E31" s="15">
        <f t="shared" si="4"/>
        <v>24180.17</v>
      </c>
      <c r="F31" s="15">
        <f t="shared" si="4"/>
        <v>20241.57</v>
      </c>
      <c r="G31" s="15">
        <f t="shared" si="4"/>
        <v>18509.62</v>
      </c>
      <c r="H31" s="15">
        <f t="shared" si="4"/>
        <v>12422.27</v>
      </c>
      <c r="I31" s="15">
        <f t="shared" si="4"/>
        <v>12049.210000000001</v>
      </c>
      <c r="J31" s="15">
        <f t="shared" si="4"/>
        <v>12732.61</v>
      </c>
    </row>
    <row r="32" spans="1:10" ht="15" x14ac:dyDescent="0.35">
      <c r="C32" s="53"/>
      <c r="D32" s="53"/>
      <c r="E32" s="13"/>
      <c r="F32" s="13"/>
      <c r="G32" s="13"/>
      <c r="H32" s="13"/>
      <c r="I32" s="13"/>
      <c r="J32" s="13"/>
    </row>
    <row r="33" spans="1:24" ht="21" customHeight="1" thickBot="1" x14ac:dyDescent="0.4">
      <c r="A33" s="16"/>
      <c r="B33" s="101" t="s">
        <v>39</v>
      </c>
      <c r="C33" s="102">
        <f t="shared" ref="C33:J33" si="6">SUM(C3:C31)/2</f>
        <v>66412.010000000024</v>
      </c>
      <c r="D33" s="102">
        <f>SUM(D3:D31)/2</f>
        <v>65788.319999999992</v>
      </c>
      <c r="E33" s="21">
        <f t="shared" si="6"/>
        <v>85074.510000000009</v>
      </c>
      <c r="F33" s="21">
        <f t="shared" si="6"/>
        <v>73275.72</v>
      </c>
      <c r="G33" s="21">
        <f t="shared" si="6"/>
        <v>75127.289999999994</v>
      </c>
      <c r="H33" s="21">
        <f t="shared" si="6"/>
        <v>69658.94</v>
      </c>
      <c r="I33" s="21" t="e">
        <f t="shared" si="6"/>
        <v>#REF!</v>
      </c>
      <c r="J33" s="21">
        <f t="shared" si="6"/>
        <v>76744.09</v>
      </c>
    </row>
    <row r="34" spans="1:24" ht="21" customHeight="1" thickTop="1" x14ac:dyDescent="0.35">
      <c r="C34" s="51"/>
      <c r="D34" s="51"/>
      <c r="F34" s="13"/>
      <c r="G34" s="13"/>
      <c r="H34" s="13"/>
      <c r="I34" s="13"/>
      <c r="J34" s="13"/>
    </row>
    <row r="35" spans="1:24" ht="21" customHeight="1" x14ac:dyDescent="0.35">
      <c r="A35" s="19" t="s">
        <v>40</v>
      </c>
      <c r="B35" s="19"/>
      <c r="C35" s="52"/>
      <c r="D35" s="52"/>
      <c r="E35" s="19"/>
      <c r="F35" s="18"/>
      <c r="G35" s="18"/>
      <c r="H35" s="18"/>
      <c r="I35" s="18"/>
      <c r="J35" s="18"/>
    </row>
    <row r="36" spans="1:24" ht="21" customHeight="1" x14ac:dyDescent="0.35">
      <c r="A36" s="34">
        <v>2000</v>
      </c>
      <c r="B36" s="16" t="s">
        <v>41</v>
      </c>
      <c r="C36" s="56">
        <v>55910</v>
      </c>
      <c r="D36" s="56">
        <v>59734</v>
      </c>
      <c r="E36" s="13" t="e">
        <f>F38</f>
        <v>#REF!</v>
      </c>
      <c r="F36" s="13" t="e">
        <f>G38</f>
        <v>#REF!</v>
      </c>
      <c r="G36" s="13" t="e">
        <f>H38</f>
        <v>#REF!</v>
      </c>
      <c r="H36" s="13" t="e">
        <f>I38+41</f>
        <v>#REF!</v>
      </c>
      <c r="I36" s="13">
        <v>50290</v>
      </c>
      <c r="J36" s="13">
        <v>47158.11</v>
      </c>
    </row>
    <row r="37" spans="1:24" ht="21" customHeight="1" x14ac:dyDescent="0.35">
      <c r="A37" s="34">
        <v>2000</v>
      </c>
      <c r="B37" s="16" t="s">
        <v>42</v>
      </c>
      <c r="C37" s="57">
        <v>4874.96</v>
      </c>
      <c r="D37" s="57">
        <v>-3824.38</v>
      </c>
      <c r="E37" s="14" t="e">
        <f>Exploitatiebaten!#REF!</f>
        <v>#REF!</v>
      </c>
      <c r="F37" s="14" t="e">
        <f>Exploitatiebaten!#REF!</f>
        <v>#REF!</v>
      </c>
      <c r="G37" s="14" t="e">
        <f>Exploitatiebaten!#REF!</f>
        <v>#REF!</v>
      </c>
      <c r="H37" s="14">
        <v>658</v>
      </c>
      <c r="I37" s="14" t="e">
        <f>Exploitatiebaten!#REF!</f>
        <v>#REF!</v>
      </c>
      <c r="J37" s="14" t="e">
        <f>Exploitatiebaten!#REF!</f>
        <v>#REF!</v>
      </c>
    </row>
    <row r="38" spans="1:24" ht="21" customHeight="1" x14ac:dyDescent="0.35">
      <c r="A38" s="34"/>
      <c r="B38" s="98" t="s">
        <v>41</v>
      </c>
      <c r="C38" s="103">
        <f t="shared" ref="C38:J38" si="7">SUM(C36:C37)</f>
        <v>60784.959999999999</v>
      </c>
      <c r="D38" s="103">
        <f t="shared" ref="D38" si="8">SUM(D36:D37)</f>
        <v>55909.62</v>
      </c>
      <c r="E38" s="15" t="e">
        <f t="shared" si="7"/>
        <v>#REF!</v>
      </c>
      <c r="F38" s="15" t="e">
        <f t="shared" si="7"/>
        <v>#REF!</v>
      </c>
      <c r="G38" s="15" t="e">
        <f t="shared" si="7"/>
        <v>#REF!</v>
      </c>
      <c r="H38" s="15" t="e">
        <f t="shared" si="7"/>
        <v>#REF!</v>
      </c>
      <c r="I38" s="15" t="e">
        <f t="shared" si="7"/>
        <v>#REF!</v>
      </c>
      <c r="J38" s="15" t="e">
        <f t="shared" si="7"/>
        <v>#REF!</v>
      </c>
    </row>
    <row r="39" spans="1:24" ht="21" customHeight="1" x14ac:dyDescent="0.35">
      <c r="A39" s="34">
        <v>2220</v>
      </c>
      <c r="B39" s="16" t="s">
        <v>43</v>
      </c>
      <c r="C39" s="58">
        <v>0</v>
      </c>
      <c r="D39" s="58"/>
      <c r="E39" s="15"/>
      <c r="F39" s="15"/>
      <c r="G39" s="15"/>
      <c r="H39" s="15"/>
      <c r="I39" s="15"/>
      <c r="J39" s="15"/>
    </row>
    <row r="40" spans="1:24" ht="21" customHeight="1" x14ac:dyDescent="0.35">
      <c r="A40" s="34" t="s">
        <v>44</v>
      </c>
      <c r="B40" s="16" t="s">
        <v>45</v>
      </c>
      <c r="C40" s="59">
        <v>51.95</v>
      </c>
      <c r="D40" s="59">
        <v>7578.49</v>
      </c>
      <c r="E40" s="13"/>
      <c r="F40" s="13"/>
      <c r="G40" s="13"/>
      <c r="H40" s="13"/>
      <c r="I40" s="13"/>
      <c r="J40" s="13"/>
    </row>
    <row r="41" spans="1:24" ht="21" customHeight="1" x14ac:dyDescent="0.35">
      <c r="A41" s="34"/>
      <c r="B41" s="98" t="s">
        <v>46</v>
      </c>
      <c r="C41" s="103">
        <f>C39+C40</f>
        <v>51.95</v>
      </c>
      <c r="D41" s="103">
        <f>D39+D40</f>
        <v>7578.49</v>
      </c>
      <c r="E41" s="13"/>
      <c r="F41" s="13"/>
      <c r="G41" s="13"/>
      <c r="H41" s="13"/>
      <c r="I41" s="13"/>
      <c r="J41" s="13"/>
    </row>
    <row r="42" spans="1:24" ht="21" customHeight="1" x14ac:dyDescent="0.35">
      <c r="A42" s="34"/>
      <c r="C42" s="59"/>
      <c r="D42" s="59"/>
      <c r="E42" s="14">
        <v>6300</v>
      </c>
      <c r="F42" s="14">
        <v>7200</v>
      </c>
      <c r="G42" s="14">
        <v>8100</v>
      </c>
      <c r="H42" s="14">
        <v>0</v>
      </c>
      <c r="I42" s="14">
        <v>544.53</v>
      </c>
      <c r="J42" s="14">
        <v>1089.07</v>
      </c>
    </row>
    <row r="43" spans="1:24" ht="21" customHeight="1" x14ac:dyDescent="0.35">
      <c r="A43" s="34"/>
      <c r="B43" s="98" t="s">
        <v>47</v>
      </c>
      <c r="C43" s="103">
        <f t="shared" ref="C43:J43" si="9">SUM(C42:C42)</f>
        <v>0</v>
      </c>
      <c r="D43" s="103">
        <f t="shared" ref="D43" si="10">SUM(D42:D42)</f>
        <v>0</v>
      </c>
      <c r="E43" s="15">
        <f t="shared" si="9"/>
        <v>6300</v>
      </c>
      <c r="F43" s="15">
        <f t="shared" si="9"/>
        <v>7200</v>
      </c>
      <c r="G43" s="15">
        <f t="shared" si="9"/>
        <v>8100</v>
      </c>
      <c r="H43" s="15">
        <f t="shared" si="9"/>
        <v>0</v>
      </c>
      <c r="I43" s="15">
        <f t="shared" si="9"/>
        <v>544.53</v>
      </c>
      <c r="J43" s="15">
        <f t="shared" si="9"/>
        <v>1089.07</v>
      </c>
    </row>
    <row r="44" spans="1:24" ht="15" x14ac:dyDescent="0.35">
      <c r="A44" s="34"/>
      <c r="C44" s="56"/>
      <c r="D44" s="56"/>
      <c r="E44" s="13"/>
      <c r="F44" s="13"/>
      <c r="G44" s="13"/>
      <c r="H44" s="13"/>
      <c r="I44" s="13"/>
      <c r="J44" s="13"/>
    </row>
    <row r="45" spans="1:24" ht="21" customHeight="1" x14ac:dyDescent="0.35">
      <c r="A45" s="34">
        <v>1600</v>
      </c>
      <c r="B45" s="16" t="s">
        <v>48</v>
      </c>
      <c r="C45" s="56">
        <v>5575</v>
      </c>
      <c r="D45" s="56">
        <v>2300</v>
      </c>
      <c r="E45" s="13">
        <f>310+25</f>
        <v>335</v>
      </c>
      <c r="F45" s="13">
        <f>76+900</f>
        <v>976</v>
      </c>
      <c r="G45" s="13">
        <f>885.34+6.35</f>
        <v>891.69</v>
      </c>
      <c r="H45" s="13">
        <f>577.28+2997.57</f>
        <v>3574.8500000000004</v>
      </c>
      <c r="I45" s="13">
        <f>998.32+1820.1+1499.41</f>
        <v>4317.83</v>
      </c>
      <c r="J45" s="13">
        <v>3594.12</v>
      </c>
    </row>
    <row r="46" spans="1:24" ht="21" customHeight="1" x14ac:dyDescent="0.35">
      <c r="A46" s="34">
        <v>1610</v>
      </c>
      <c r="B46" s="16" t="s">
        <v>49</v>
      </c>
      <c r="C46" s="56"/>
      <c r="D46" s="56"/>
      <c r="E46" s="13">
        <v>125</v>
      </c>
      <c r="F46" s="13">
        <v>250</v>
      </c>
      <c r="G46" s="13">
        <v>135</v>
      </c>
      <c r="H46" s="13">
        <v>0</v>
      </c>
      <c r="I46" s="13">
        <v>0</v>
      </c>
      <c r="J46" s="13"/>
    </row>
    <row r="47" spans="1:24" ht="21" customHeight="1" x14ac:dyDescent="0.35">
      <c r="A47" s="34">
        <v>3531</v>
      </c>
      <c r="B47" s="16" t="s">
        <v>50</v>
      </c>
      <c r="C47" s="56"/>
      <c r="D47" s="56"/>
      <c r="E47" s="13"/>
      <c r="F47" s="13"/>
      <c r="G47" s="13"/>
      <c r="H47" s="13"/>
      <c r="I47" s="13"/>
      <c r="J47" s="13"/>
    </row>
    <row r="48" spans="1:24" ht="21" customHeight="1" x14ac:dyDescent="0.35">
      <c r="A48" s="34">
        <v>3511</v>
      </c>
      <c r="B48" s="16" t="s">
        <v>51</v>
      </c>
      <c r="C48" s="56"/>
      <c r="D48" s="56"/>
      <c r="E48" s="13">
        <v>1</v>
      </c>
      <c r="F48" s="13">
        <v>113</v>
      </c>
      <c r="G48" s="13">
        <v>10.66</v>
      </c>
      <c r="H48" s="13">
        <v>210.7</v>
      </c>
      <c r="I48" s="13">
        <v>0</v>
      </c>
      <c r="J48" s="13">
        <v>0</v>
      </c>
      <c r="X48" s="43"/>
    </row>
    <row r="49" spans="1:10" ht="21" hidden="1" customHeight="1" x14ac:dyDescent="0.35">
      <c r="A49" s="16">
        <v>1810</v>
      </c>
      <c r="B49" s="16" t="s">
        <v>52</v>
      </c>
      <c r="C49" s="56">
        <v>0</v>
      </c>
      <c r="D49" s="56">
        <v>0</v>
      </c>
      <c r="E49" s="13">
        <v>0</v>
      </c>
      <c r="F49" s="13">
        <v>56.97</v>
      </c>
      <c r="G49" s="13">
        <v>-6.33</v>
      </c>
      <c r="H49" s="13">
        <v>40.020000000000003</v>
      </c>
      <c r="I49" s="13">
        <v>9.7100000000000009</v>
      </c>
      <c r="J49" s="13">
        <v>51.01</v>
      </c>
    </row>
    <row r="50" spans="1:10" ht="21" hidden="1" customHeight="1" x14ac:dyDescent="0.35">
      <c r="A50" s="16">
        <v>1890</v>
      </c>
      <c r="B50" s="16" t="s">
        <v>53</v>
      </c>
      <c r="C50" s="56">
        <v>0</v>
      </c>
      <c r="D50" s="56">
        <v>0</v>
      </c>
      <c r="E50" s="13">
        <v>0</v>
      </c>
      <c r="F50" s="13">
        <v>0</v>
      </c>
      <c r="G50" s="14">
        <v>0</v>
      </c>
      <c r="H50" s="14">
        <v>0</v>
      </c>
      <c r="I50" s="14">
        <v>0</v>
      </c>
      <c r="J50" s="13">
        <v>544.84</v>
      </c>
    </row>
    <row r="51" spans="1:10" ht="6.75" customHeight="1" x14ac:dyDescent="0.35">
      <c r="A51" s="16"/>
      <c r="C51" s="59"/>
      <c r="D51" s="59"/>
      <c r="E51" s="14"/>
      <c r="F51" s="14"/>
      <c r="G51" s="14"/>
      <c r="H51" s="14"/>
      <c r="I51" s="14"/>
      <c r="J51" s="14"/>
    </row>
    <row r="52" spans="1:10" ht="21" customHeight="1" x14ac:dyDescent="0.35">
      <c r="A52" s="16"/>
      <c r="B52" s="98" t="s">
        <v>54</v>
      </c>
      <c r="C52" s="103">
        <f>SUM(C45:C50)</f>
        <v>5575</v>
      </c>
      <c r="D52" s="103">
        <f>SUM(D45:D50)</f>
        <v>2300</v>
      </c>
      <c r="E52" s="15">
        <f t="shared" ref="E52:J52" si="11">SUM(E45:E50)</f>
        <v>461</v>
      </c>
      <c r="F52" s="15">
        <f t="shared" si="11"/>
        <v>1395.97</v>
      </c>
      <c r="G52" s="15">
        <f t="shared" si="11"/>
        <v>1031.0200000000002</v>
      </c>
      <c r="H52" s="15">
        <f t="shared" si="11"/>
        <v>3825.57</v>
      </c>
      <c r="I52" s="15">
        <f t="shared" si="11"/>
        <v>4327.54</v>
      </c>
      <c r="J52" s="15">
        <f t="shared" si="11"/>
        <v>4189.97</v>
      </c>
    </row>
    <row r="53" spans="1:10" ht="15" x14ac:dyDescent="0.35">
      <c r="A53" s="16"/>
      <c r="C53" s="56"/>
      <c r="D53" s="56"/>
      <c r="E53" s="13"/>
      <c r="F53" s="13"/>
      <c r="G53" s="13"/>
      <c r="H53" s="13"/>
      <c r="I53" s="13"/>
      <c r="J53" s="13"/>
    </row>
    <row r="54" spans="1:10" ht="21" customHeight="1" thickBot="1" x14ac:dyDescent="0.4">
      <c r="A54" s="16"/>
      <c r="B54" s="101" t="s">
        <v>55</v>
      </c>
      <c r="C54" s="104">
        <f>SUM(C36:C52)/2</f>
        <v>66411.91</v>
      </c>
      <c r="D54" s="104">
        <f>SUM(D36:D52)/2</f>
        <v>65788.110000000015</v>
      </c>
      <c r="E54" s="21" t="e">
        <f>E52+E43+E38</f>
        <v>#REF!</v>
      </c>
      <c r="F54" s="21" t="e">
        <f>F52+F43+F38</f>
        <v>#REF!</v>
      </c>
      <c r="G54" s="21" t="e">
        <f>G52+G43+G38</f>
        <v>#REF!</v>
      </c>
      <c r="H54" s="21" t="e">
        <f>H52+H43+H38</f>
        <v>#REF!</v>
      </c>
      <c r="I54" s="21" t="e">
        <f>I52+I43+I38</f>
        <v>#REF!</v>
      </c>
      <c r="J54" s="21" t="e">
        <f>SUM(J36:J52)/2</f>
        <v>#REF!</v>
      </c>
    </row>
    <row r="55" spans="1:10" ht="21" customHeight="1" thickTop="1" x14ac:dyDescent="0.35">
      <c r="I55" s="13"/>
      <c r="J55" s="13"/>
    </row>
    <row r="56" spans="1:10" ht="21" customHeight="1" x14ac:dyDescent="0.35">
      <c r="I56" s="13"/>
      <c r="J56" s="13"/>
    </row>
    <row r="57" spans="1:10" ht="21" customHeight="1" x14ac:dyDescent="0.35">
      <c r="I57" s="13"/>
      <c r="J57" s="13"/>
    </row>
    <row r="58" spans="1:10" ht="21" customHeight="1" x14ac:dyDescent="0.35">
      <c r="I58" s="13"/>
      <c r="J58" s="13"/>
    </row>
    <row r="59" spans="1:10" ht="21" customHeight="1" x14ac:dyDescent="0.35">
      <c r="I59" s="13"/>
      <c r="J59" s="13"/>
    </row>
    <row r="60" spans="1:10" ht="21" customHeight="1" x14ac:dyDescent="0.35">
      <c r="I60" s="13"/>
      <c r="J60" s="13"/>
    </row>
    <row r="61" spans="1:10" ht="21" customHeight="1" x14ac:dyDescent="0.35">
      <c r="I61" s="13"/>
      <c r="J61" s="13"/>
    </row>
    <row r="62" spans="1:10" ht="21" customHeight="1" x14ac:dyDescent="0.35">
      <c r="I62" s="13"/>
      <c r="J62" s="13"/>
    </row>
    <row r="63" spans="1:10" ht="21" customHeight="1" x14ac:dyDescent="0.35">
      <c r="I63" s="13"/>
      <c r="J63" s="13"/>
    </row>
    <row r="64" spans="1:10" ht="21" customHeight="1" x14ac:dyDescent="0.35">
      <c r="I64" s="13"/>
      <c r="J64" s="13"/>
    </row>
    <row r="65" spans="9:10" ht="21" customHeight="1" x14ac:dyDescent="0.35">
      <c r="I65" s="13"/>
      <c r="J65" s="13"/>
    </row>
    <row r="66" spans="9:10" ht="21" customHeight="1" x14ac:dyDescent="0.35">
      <c r="I66" s="13"/>
      <c r="J66" s="13"/>
    </row>
    <row r="67" spans="9:10" ht="21" customHeight="1" x14ac:dyDescent="0.35">
      <c r="I67" s="13"/>
      <c r="J67" s="13"/>
    </row>
    <row r="68" spans="9:10" ht="21" customHeight="1" x14ac:dyDescent="0.35">
      <c r="I68" s="13"/>
      <c r="J68" s="13"/>
    </row>
    <row r="69" spans="9:10" ht="21" customHeight="1" x14ac:dyDescent="0.35">
      <c r="I69" s="13"/>
      <c r="J69" s="13"/>
    </row>
    <row r="70" spans="9:10" ht="21" customHeight="1" x14ac:dyDescent="0.35">
      <c r="I70" s="13"/>
      <c r="J70" s="13"/>
    </row>
    <row r="71" spans="9:10" ht="21" customHeight="1" x14ac:dyDescent="0.35">
      <c r="I71" s="13"/>
      <c r="J71" s="13"/>
    </row>
    <row r="72" spans="9:10" ht="21" customHeight="1" x14ac:dyDescent="0.35">
      <c r="I72" s="13"/>
      <c r="J72" s="13"/>
    </row>
    <row r="73" spans="9:10" ht="21" customHeight="1" x14ac:dyDescent="0.35">
      <c r="I73" s="13"/>
      <c r="J73" s="13"/>
    </row>
    <row r="74" spans="9:10" ht="21" customHeight="1" x14ac:dyDescent="0.35">
      <c r="I74" s="13"/>
      <c r="J74" s="13"/>
    </row>
    <row r="75" spans="9:10" ht="21" customHeight="1" x14ac:dyDescent="0.35">
      <c r="I75" s="13"/>
      <c r="J75" s="13"/>
    </row>
    <row r="76" spans="9:10" ht="21" customHeight="1" x14ac:dyDescent="0.35">
      <c r="I76" s="13"/>
      <c r="J76" s="13"/>
    </row>
    <row r="77" spans="9:10" ht="21" customHeight="1" x14ac:dyDescent="0.35">
      <c r="I77" s="13"/>
      <c r="J77" s="13"/>
    </row>
    <row r="78" spans="9:10" ht="21" customHeight="1" x14ac:dyDescent="0.35">
      <c r="I78" s="13"/>
      <c r="J78" s="13"/>
    </row>
    <row r="79" spans="9:10" ht="21" customHeight="1" x14ac:dyDescent="0.35">
      <c r="I79" s="13"/>
      <c r="J79" s="13"/>
    </row>
    <row r="80" spans="9:10" ht="21" customHeight="1" x14ac:dyDescent="0.35">
      <c r="I80" s="13"/>
      <c r="J80" s="13"/>
    </row>
    <row r="81" spans="9:10" ht="21" customHeight="1" x14ac:dyDescent="0.35">
      <c r="I81" s="13"/>
      <c r="J81" s="13"/>
    </row>
    <row r="82" spans="9:10" ht="21" customHeight="1" x14ac:dyDescent="0.35">
      <c r="I82" s="13"/>
      <c r="J82" s="13"/>
    </row>
    <row r="83" spans="9:10" ht="21" customHeight="1" x14ac:dyDescent="0.35">
      <c r="I83" s="13"/>
      <c r="J83" s="13"/>
    </row>
    <row r="84" spans="9:10" ht="21" customHeight="1" x14ac:dyDescent="0.35">
      <c r="I84" s="13"/>
      <c r="J84" s="13"/>
    </row>
    <row r="85" spans="9:10" ht="21" customHeight="1" x14ac:dyDescent="0.35">
      <c r="I85" s="13"/>
      <c r="J85" s="13"/>
    </row>
    <row r="86" spans="9:10" ht="21" customHeight="1" x14ac:dyDescent="0.35">
      <c r="I86" s="13"/>
      <c r="J86" s="13"/>
    </row>
    <row r="87" spans="9:10" ht="21" customHeight="1" x14ac:dyDescent="0.35">
      <c r="I87" s="13"/>
      <c r="J87" s="13"/>
    </row>
    <row r="88" spans="9:10" ht="21" customHeight="1" x14ac:dyDescent="0.35">
      <c r="I88" s="13"/>
      <c r="J88" s="13"/>
    </row>
    <row r="89" spans="9:10" ht="21" customHeight="1" x14ac:dyDescent="0.35">
      <c r="I89" s="13"/>
      <c r="J89" s="13"/>
    </row>
    <row r="90" spans="9:10" ht="21" customHeight="1" x14ac:dyDescent="0.35">
      <c r="I90" s="13"/>
      <c r="J90" s="13"/>
    </row>
    <row r="91" spans="9:10" ht="21" customHeight="1" x14ac:dyDescent="0.35">
      <c r="I91" s="13"/>
      <c r="J91" s="13"/>
    </row>
    <row r="92" spans="9:10" ht="21" customHeight="1" x14ac:dyDescent="0.35">
      <c r="I92" s="13"/>
      <c r="J92" s="13"/>
    </row>
    <row r="93" spans="9:10" ht="21" customHeight="1" x14ac:dyDescent="0.35">
      <c r="I93" s="13"/>
      <c r="J93" s="13"/>
    </row>
    <row r="94" spans="9:10" ht="21" customHeight="1" x14ac:dyDescent="0.35">
      <c r="I94" s="13"/>
      <c r="J94" s="13"/>
    </row>
    <row r="95" spans="9:10" ht="21" customHeight="1" x14ac:dyDescent="0.35">
      <c r="I95" s="13"/>
      <c r="J95" s="13"/>
    </row>
    <row r="96" spans="9:10" ht="21" customHeight="1" x14ac:dyDescent="0.35">
      <c r="I96" s="13"/>
      <c r="J96" s="13"/>
    </row>
    <row r="97" spans="9:10" ht="21" customHeight="1" x14ac:dyDescent="0.35">
      <c r="I97" s="13"/>
      <c r="J97" s="13"/>
    </row>
    <row r="98" spans="9:10" ht="21" customHeight="1" x14ac:dyDescent="0.35">
      <c r="I98" s="13"/>
      <c r="J98" s="13"/>
    </row>
    <row r="99" spans="9:10" ht="21" customHeight="1" x14ac:dyDescent="0.35">
      <c r="I99" s="13"/>
      <c r="J99" s="13"/>
    </row>
    <row r="100" spans="9:10" ht="21" customHeight="1" x14ac:dyDescent="0.35">
      <c r="I100" s="13"/>
      <c r="J100" s="13"/>
    </row>
    <row r="101" spans="9:10" ht="21" customHeight="1" x14ac:dyDescent="0.35">
      <c r="I101" s="13"/>
      <c r="J101" s="13"/>
    </row>
    <row r="102" spans="9:10" ht="21" customHeight="1" x14ac:dyDescent="0.35">
      <c r="I102" s="13"/>
      <c r="J102" s="13"/>
    </row>
    <row r="103" spans="9:10" ht="21" customHeight="1" x14ac:dyDescent="0.35">
      <c r="I103" s="13"/>
      <c r="J103" s="13"/>
    </row>
    <row r="104" spans="9:10" ht="21" customHeight="1" x14ac:dyDescent="0.35">
      <c r="I104" s="13"/>
      <c r="J104" s="13"/>
    </row>
    <row r="105" spans="9:10" ht="21" customHeight="1" x14ac:dyDescent="0.35">
      <c r="I105" s="13"/>
      <c r="J105" s="13"/>
    </row>
    <row r="106" spans="9:10" ht="21" customHeight="1" x14ac:dyDescent="0.35">
      <c r="I106" s="13"/>
      <c r="J106" s="13"/>
    </row>
    <row r="107" spans="9:10" ht="21" customHeight="1" x14ac:dyDescent="0.35">
      <c r="I107" s="13"/>
      <c r="J107" s="13"/>
    </row>
    <row r="108" spans="9:10" ht="21" customHeight="1" x14ac:dyDescent="0.35">
      <c r="I108" s="13"/>
      <c r="J108" s="13"/>
    </row>
    <row r="109" spans="9:10" ht="21" customHeight="1" x14ac:dyDescent="0.35">
      <c r="I109" s="13"/>
      <c r="J109" s="13"/>
    </row>
    <row r="110" spans="9:10" ht="21" customHeight="1" x14ac:dyDescent="0.35">
      <c r="I110" s="13"/>
      <c r="J110" s="13"/>
    </row>
    <row r="111" spans="9:10" ht="21" customHeight="1" x14ac:dyDescent="0.35">
      <c r="I111" s="13"/>
      <c r="J111" s="13"/>
    </row>
    <row r="112" spans="9:10" ht="21" customHeight="1" x14ac:dyDescent="0.35">
      <c r="I112" s="13"/>
      <c r="J112" s="13"/>
    </row>
    <row r="113" spans="9:10" ht="21" customHeight="1" x14ac:dyDescent="0.35">
      <c r="I113" s="13"/>
      <c r="J113" s="13"/>
    </row>
    <row r="114" spans="9:10" ht="21" customHeight="1" x14ac:dyDescent="0.35">
      <c r="I114" s="13"/>
      <c r="J114" s="13"/>
    </row>
    <row r="115" spans="9:10" ht="21" customHeight="1" x14ac:dyDescent="0.35">
      <c r="I115" s="13"/>
      <c r="J115" s="13"/>
    </row>
    <row r="116" spans="9:10" ht="21" customHeight="1" x14ac:dyDescent="0.35">
      <c r="I116" s="13"/>
      <c r="J116" s="13"/>
    </row>
    <row r="117" spans="9:10" ht="21" customHeight="1" x14ac:dyDescent="0.35">
      <c r="I117" s="13"/>
      <c r="J117" s="13"/>
    </row>
    <row r="118" spans="9:10" ht="21" customHeight="1" x14ac:dyDescent="0.35">
      <c r="I118" s="13"/>
      <c r="J118" s="13"/>
    </row>
    <row r="119" spans="9:10" ht="21" customHeight="1" x14ac:dyDescent="0.35">
      <c r="I119" s="13"/>
      <c r="J119" s="13"/>
    </row>
    <row r="120" spans="9:10" ht="21" customHeight="1" x14ac:dyDescent="0.35">
      <c r="I120" s="13"/>
      <c r="J120" s="13"/>
    </row>
    <row r="121" spans="9:10" ht="21" customHeight="1" x14ac:dyDescent="0.35">
      <c r="I121" s="13"/>
      <c r="J121" s="13"/>
    </row>
    <row r="122" spans="9:10" ht="21" customHeight="1" x14ac:dyDescent="0.35">
      <c r="I122" s="13"/>
      <c r="J122" s="13"/>
    </row>
    <row r="123" spans="9:10" ht="21" customHeight="1" x14ac:dyDescent="0.35">
      <c r="I123" s="13"/>
      <c r="J123" s="13"/>
    </row>
    <row r="124" spans="9:10" ht="21" customHeight="1" x14ac:dyDescent="0.35">
      <c r="I124" s="13"/>
      <c r="J124" s="13"/>
    </row>
    <row r="125" spans="9:10" ht="21" customHeight="1" x14ac:dyDescent="0.35">
      <c r="I125" s="13"/>
      <c r="J125" s="13"/>
    </row>
    <row r="126" spans="9:10" ht="21" customHeight="1" x14ac:dyDescent="0.35">
      <c r="I126" s="13"/>
      <c r="J126" s="13"/>
    </row>
    <row r="127" spans="9:10" ht="21" customHeight="1" x14ac:dyDescent="0.35">
      <c r="I127" s="13"/>
      <c r="J127" s="13"/>
    </row>
    <row r="128" spans="9:10" ht="21" customHeight="1" x14ac:dyDescent="0.35">
      <c r="I128" s="13"/>
      <c r="J128" s="13"/>
    </row>
    <row r="129" spans="9:10" ht="21" customHeight="1" x14ac:dyDescent="0.35">
      <c r="I129" s="13"/>
      <c r="J129" s="13"/>
    </row>
    <row r="130" spans="9:10" ht="21" customHeight="1" x14ac:dyDescent="0.35">
      <c r="I130" s="13"/>
      <c r="J130" s="13"/>
    </row>
    <row r="131" spans="9:10" ht="21" customHeight="1" x14ac:dyDescent="0.35">
      <c r="I131" s="13"/>
      <c r="J131" s="13"/>
    </row>
    <row r="132" spans="9:10" ht="21" customHeight="1" x14ac:dyDescent="0.35">
      <c r="I132" s="13"/>
      <c r="J132" s="13"/>
    </row>
    <row r="133" spans="9:10" ht="21" customHeight="1" x14ac:dyDescent="0.35">
      <c r="I133" s="13"/>
      <c r="J133" s="13"/>
    </row>
    <row r="134" spans="9:10" ht="21" customHeight="1" x14ac:dyDescent="0.35">
      <c r="I134" s="13"/>
      <c r="J134" s="13"/>
    </row>
    <row r="135" spans="9:10" ht="21" customHeight="1" x14ac:dyDescent="0.35">
      <c r="I135" s="13"/>
      <c r="J135" s="13"/>
    </row>
    <row r="136" spans="9:10" ht="21" customHeight="1" x14ac:dyDescent="0.35">
      <c r="I136" s="13"/>
      <c r="J136" s="13"/>
    </row>
    <row r="137" spans="9:10" ht="21" customHeight="1" x14ac:dyDescent="0.35">
      <c r="I137" s="13"/>
      <c r="J137" s="13"/>
    </row>
    <row r="138" spans="9:10" ht="21" customHeight="1" x14ac:dyDescent="0.35">
      <c r="I138" s="13"/>
      <c r="J138" s="13"/>
    </row>
    <row r="139" spans="9:10" ht="21" customHeight="1" x14ac:dyDescent="0.35">
      <c r="I139" s="13"/>
      <c r="J139" s="13"/>
    </row>
    <row r="140" spans="9:10" ht="21" customHeight="1" x14ac:dyDescent="0.35">
      <c r="I140" s="13"/>
      <c r="J140" s="13"/>
    </row>
    <row r="141" spans="9:10" ht="21" customHeight="1" x14ac:dyDescent="0.35">
      <c r="I141" s="13"/>
      <c r="J141" s="13"/>
    </row>
    <row r="142" spans="9:10" ht="21" customHeight="1" x14ac:dyDescent="0.35">
      <c r="I142" s="13"/>
      <c r="J142" s="13"/>
    </row>
    <row r="143" spans="9:10" ht="21" customHeight="1" x14ac:dyDescent="0.35">
      <c r="I143" s="13"/>
      <c r="J143" s="13"/>
    </row>
    <row r="144" spans="9:10" ht="21" customHeight="1" x14ac:dyDescent="0.35">
      <c r="I144" s="13"/>
      <c r="J144" s="13"/>
    </row>
    <row r="145" spans="9:10" ht="21" customHeight="1" x14ac:dyDescent="0.35">
      <c r="I145" s="13"/>
      <c r="J145" s="13"/>
    </row>
    <row r="146" spans="9:10" ht="21" customHeight="1" x14ac:dyDescent="0.35">
      <c r="I146" s="13"/>
      <c r="J146" s="13"/>
    </row>
    <row r="147" spans="9:10" ht="21" customHeight="1" x14ac:dyDescent="0.35">
      <c r="I147" s="13"/>
      <c r="J147" s="13"/>
    </row>
    <row r="148" spans="9:10" ht="21" customHeight="1" x14ac:dyDescent="0.35">
      <c r="I148" s="13"/>
      <c r="J148" s="13"/>
    </row>
    <row r="149" spans="9:10" ht="21" customHeight="1" x14ac:dyDescent="0.35">
      <c r="I149" s="13"/>
      <c r="J149" s="13"/>
    </row>
    <row r="150" spans="9:10" ht="21" customHeight="1" x14ac:dyDescent="0.35">
      <c r="I150" s="13"/>
      <c r="J150" s="13"/>
    </row>
    <row r="151" spans="9:10" ht="21" customHeight="1" x14ac:dyDescent="0.35">
      <c r="I151" s="13"/>
      <c r="J151" s="13"/>
    </row>
    <row r="152" spans="9:10" ht="21" customHeight="1" x14ac:dyDescent="0.35">
      <c r="I152" s="13"/>
      <c r="J152" s="13"/>
    </row>
    <row r="153" spans="9:10" ht="21" customHeight="1" x14ac:dyDescent="0.35">
      <c r="I153" s="13"/>
      <c r="J153" s="13"/>
    </row>
    <row r="154" spans="9:10" ht="21" customHeight="1" x14ac:dyDescent="0.35">
      <c r="I154" s="13"/>
      <c r="J154" s="13"/>
    </row>
    <row r="155" spans="9:10" ht="21" customHeight="1" x14ac:dyDescent="0.35">
      <c r="I155" s="13"/>
      <c r="J155" s="13"/>
    </row>
    <row r="156" spans="9:10" ht="21" customHeight="1" x14ac:dyDescent="0.35">
      <c r="I156" s="13"/>
      <c r="J156" s="13"/>
    </row>
    <row r="157" spans="9:10" ht="21" customHeight="1" x14ac:dyDescent="0.35">
      <c r="I157" s="13"/>
      <c r="J157" s="13"/>
    </row>
    <row r="158" spans="9:10" ht="21" customHeight="1" x14ac:dyDescent="0.35">
      <c r="I158" s="13"/>
      <c r="J158" s="13"/>
    </row>
    <row r="159" spans="9:10" ht="21" customHeight="1" x14ac:dyDescent="0.35">
      <c r="I159" s="13"/>
      <c r="J159" s="13"/>
    </row>
    <row r="160" spans="9:10" ht="21" customHeight="1" x14ac:dyDescent="0.35">
      <c r="I160" s="13"/>
      <c r="J160" s="13"/>
    </row>
    <row r="161" spans="9:10" ht="21" customHeight="1" x14ac:dyDescent="0.35">
      <c r="I161" s="13"/>
      <c r="J161" s="13"/>
    </row>
    <row r="162" spans="9:10" ht="21" customHeight="1" x14ac:dyDescent="0.35">
      <c r="I162" s="13"/>
      <c r="J162" s="13"/>
    </row>
    <row r="163" spans="9:10" ht="21" customHeight="1" x14ac:dyDescent="0.35">
      <c r="I163" s="13"/>
      <c r="J163" s="13"/>
    </row>
    <row r="164" spans="9:10" ht="21" customHeight="1" x14ac:dyDescent="0.35">
      <c r="I164" s="13"/>
      <c r="J164" s="13"/>
    </row>
    <row r="165" spans="9:10" ht="21" customHeight="1" x14ac:dyDescent="0.35">
      <c r="I165" s="13"/>
      <c r="J165" s="13"/>
    </row>
    <row r="166" spans="9:10" ht="21" customHeight="1" x14ac:dyDescent="0.35">
      <c r="I166" s="13"/>
      <c r="J166" s="13"/>
    </row>
    <row r="167" spans="9:10" ht="21" customHeight="1" x14ac:dyDescent="0.35">
      <c r="I167" s="13"/>
      <c r="J167" s="13"/>
    </row>
    <row r="168" spans="9:10" ht="21" customHeight="1" x14ac:dyDescent="0.35">
      <c r="I168" s="13"/>
      <c r="J168" s="13"/>
    </row>
    <row r="169" spans="9:10" ht="21" customHeight="1" x14ac:dyDescent="0.35">
      <c r="I169" s="13"/>
      <c r="J169" s="13"/>
    </row>
    <row r="170" spans="9:10" ht="21" customHeight="1" x14ac:dyDescent="0.35">
      <c r="I170" s="13"/>
      <c r="J170" s="13"/>
    </row>
    <row r="171" spans="9:10" ht="21" customHeight="1" x14ac:dyDescent="0.35">
      <c r="I171" s="13"/>
      <c r="J171" s="13"/>
    </row>
    <row r="172" spans="9:10" ht="21" customHeight="1" x14ac:dyDescent="0.35">
      <c r="I172" s="13"/>
      <c r="J172" s="13"/>
    </row>
    <row r="173" spans="9:10" ht="21" customHeight="1" x14ac:dyDescent="0.35">
      <c r="I173" s="13"/>
      <c r="J173" s="13"/>
    </row>
    <row r="174" spans="9:10" ht="21" customHeight="1" x14ac:dyDescent="0.35">
      <c r="I174" s="13"/>
      <c r="J174" s="13"/>
    </row>
    <row r="175" spans="9:10" ht="21" customHeight="1" x14ac:dyDescent="0.35">
      <c r="I175" s="13"/>
      <c r="J175" s="13"/>
    </row>
    <row r="176" spans="9:10" ht="21" customHeight="1" x14ac:dyDescent="0.35">
      <c r="I176" s="13"/>
      <c r="J176" s="13"/>
    </row>
    <row r="177" spans="9:10" ht="21" customHeight="1" x14ac:dyDescent="0.35">
      <c r="I177" s="13"/>
      <c r="J177" s="13"/>
    </row>
    <row r="178" spans="9:10" ht="21" customHeight="1" x14ac:dyDescent="0.35">
      <c r="I178" s="13"/>
      <c r="J178" s="13"/>
    </row>
    <row r="179" spans="9:10" ht="21" customHeight="1" x14ac:dyDescent="0.35">
      <c r="I179" s="13"/>
      <c r="J179" s="13"/>
    </row>
    <row r="180" spans="9:10" ht="21" customHeight="1" x14ac:dyDescent="0.35">
      <c r="I180" s="13"/>
      <c r="J180" s="13"/>
    </row>
    <row r="181" spans="9:10" ht="21" customHeight="1" x14ac:dyDescent="0.35">
      <c r="I181" s="13"/>
      <c r="J181" s="13"/>
    </row>
    <row r="182" spans="9:10" ht="21" customHeight="1" x14ac:dyDescent="0.35">
      <c r="I182" s="13"/>
      <c r="J182" s="13"/>
    </row>
    <row r="183" spans="9:10" ht="21" customHeight="1" x14ac:dyDescent="0.35">
      <c r="I183" s="13"/>
      <c r="J183" s="13"/>
    </row>
    <row r="184" spans="9:10" ht="21" customHeight="1" x14ac:dyDescent="0.35">
      <c r="I184" s="13"/>
      <c r="J184" s="13"/>
    </row>
    <row r="185" spans="9:10" ht="21" customHeight="1" x14ac:dyDescent="0.35">
      <c r="I185" s="13"/>
      <c r="J185" s="13"/>
    </row>
    <row r="186" spans="9:10" ht="21" customHeight="1" x14ac:dyDescent="0.35">
      <c r="I186" s="13"/>
      <c r="J186" s="13"/>
    </row>
    <row r="187" spans="9:10" ht="21" customHeight="1" x14ac:dyDescent="0.35">
      <c r="I187" s="13"/>
      <c r="J187" s="13"/>
    </row>
    <row r="188" spans="9:10" ht="21" customHeight="1" x14ac:dyDescent="0.35">
      <c r="I188" s="13"/>
      <c r="J188" s="13"/>
    </row>
    <row r="189" spans="9:10" ht="21" customHeight="1" x14ac:dyDescent="0.35">
      <c r="I189" s="13"/>
      <c r="J189" s="13"/>
    </row>
    <row r="190" spans="9:10" ht="21" customHeight="1" x14ac:dyDescent="0.35">
      <c r="I190" s="13"/>
      <c r="J190" s="13"/>
    </row>
    <row r="191" spans="9:10" ht="21" customHeight="1" x14ac:dyDescent="0.35">
      <c r="I191" s="13"/>
      <c r="J191" s="13"/>
    </row>
    <row r="192" spans="9:10" ht="21" customHeight="1" x14ac:dyDescent="0.35">
      <c r="I192" s="13"/>
      <c r="J192" s="13"/>
    </row>
    <row r="193" spans="9:10" ht="21" customHeight="1" x14ac:dyDescent="0.35">
      <c r="I193" s="13"/>
      <c r="J193" s="13"/>
    </row>
    <row r="194" spans="9:10" ht="21" customHeight="1" x14ac:dyDescent="0.35">
      <c r="I194" s="13"/>
      <c r="J194" s="13"/>
    </row>
    <row r="195" spans="9:10" ht="21" customHeight="1" x14ac:dyDescent="0.35">
      <c r="I195" s="13"/>
      <c r="J195" s="13"/>
    </row>
    <row r="196" spans="9:10" ht="21" customHeight="1" x14ac:dyDescent="0.35">
      <c r="I196" s="13"/>
      <c r="J196" s="13"/>
    </row>
    <row r="197" spans="9:10" ht="21" customHeight="1" x14ac:dyDescent="0.35">
      <c r="I197" s="13"/>
      <c r="J197" s="13"/>
    </row>
    <row r="198" spans="9:10" ht="21" customHeight="1" x14ac:dyDescent="0.35">
      <c r="I198" s="13"/>
      <c r="J198" s="13"/>
    </row>
    <row r="199" spans="9:10" ht="21" customHeight="1" x14ac:dyDescent="0.35">
      <c r="I199" s="13"/>
      <c r="J199" s="13"/>
    </row>
    <row r="200" spans="9:10" ht="21" customHeight="1" x14ac:dyDescent="0.35">
      <c r="I200" s="13"/>
      <c r="J200" s="13"/>
    </row>
    <row r="201" spans="9:10" ht="21" customHeight="1" x14ac:dyDescent="0.35">
      <c r="I201" s="13"/>
      <c r="J201" s="13"/>
    </row>
    <row r="202" spans="9:10" ht="21" customHeight="1" x14ac:dyDescent="0.35">
      <c r="I202" s="13"/>
      <c r="J202" s="13"/>
    </row>
    <row r="203" spans="9:10" ht="21" customHeight="1" x14ac:dyDescent="0.35">
      <c r="I203" s="13"/>
      <c r="J203" s="13"/>
    </row>
    <row r="204" spans="9:10" ht="21" customHeight="1" x14ac:dyDescent="0.35">
      <c r="I204" s="13"/>
      <c r="J204" s="13"/>
    </row>
    <row r="205" spans="9:10" ht="21" customHeight="1" x14ac:dyDescent="0.35">
      <c r="I205" s="13"/>
      <c r="J205" s="13"/>
    </row>
    <row r="206" spans="9:10" ht="21" customHeight="1" x14ac:dyDescent="0.35">
      <c r="I206" s="13"/>
      <c r="J206" s="13"/>
    </row>
    <row r="207" spans="9:10" ht="21" customHeight="1" x14ac:dyDescent="0.35">
      <c r="I207" s="13"/>
      <c r="J207" s="13"/>
    </row>
    <row r="208" spans="9:10" ht="21" customHeight="1" x14ac:dyDescent="0.35">
      <c r="I208" s="13"/>
      <c r="J208" s="13"/>
    </row>
    <row r="209" spans="9:10" ht="21" customHeight="1" x14ac:dyDescent="0.35">
      <c r="I209" s="13"/>
      <c r="J209" s="13"/>
    </row>
    <row r="210" spans="9:10" ht="21" customHeight="1" x14ac:dyDescent="0.35">
      <c r="I210" s="13"/>
      <c r="J210" s="13"/>
    </row>
    <row r="211" spans="9:10" ht="21" customHeight="1" x14ac:dyDescent="0.35">
      <c r="I211" s="13"/>
      <c r="J211" s="13"/>
    </row>
    <row r="212" spans="9:10" ht="21" customHeight="1" x14ac:dyDescent="0.35">
      <c r="I212" s="13"/>
      <c r="J212" s="13"/>
    </row>
    <row r="213" spans="9:10" ht="21" customHeight="1" x14ac:dyDescent="0.35">
      <c r="I213" s="13"/>
      <c r="J213" s="13"/>
    </row>
    <row r="214" spans="9:10" ht="21" customHeight="1" x14ac:dyDescent="0.35">
      <c r="I214" s="13"/>
      <c r="J214" s="13"/>
    </row>
    <row r="215" spans="9:10" ht="21" customHeight="1" x14ac:dyDescent="0.35">
      <c r="I215" s="13"/>
      <c r="J215" s="13"/>
    </row>
    <row r="216" spans="9:10" ht="21" customHeight="1" x14ac:dyDescent="0.35">
      <c r="I216" s="13"/>
      <c r="J216" s="13"/>
    </row>
    <row r="217" spans="9:10" ht="21" customHeight="1" x14ac:dyDescent="0.35">
      <c r="I217" s="13"/>
      <c r="J217" s="13"/>
    </row>
    <row r="218" spans="9:10" ht="21" customHeight="1" x14ac:dyDescent="0.35">
      <c r="I218" s="13"/>
      <c r="J218" s="13"/>
    </row>
    <row r="219" spans="9:10" ht="21" customHeight="1" x14ac:dyDescent="0.35">
      <c r="I219" s="13"/>
      <c r="J219" s="13"/>
    </row>
    <row r="220" spans="9:10" ht="21" customHeight="1" x14ac:dyDescent="0.35">
      <c r="I220" s="13"/>
      <c r="J220" s="13"/>
    </row>
    <row r="221" spans="9:10" ht="21" customHeight="1" x14ac:dyDescent="0.35">
      <c r="I221" s="13"/>
      <c r="J221" s="13"/>
    </row>
    <row r="222" spans="9:10" ht="21" customHeight="1" x14ac:dyDescent="0.35">
      <c r="I222" s="13"/>
      <c r="J222" s="13"/>
    </row>
    <row r="223" spans="9:10" ht="21" customHeight="1" x14ac:dyDescent="0.35">
      <c r="I223" s="13"/>
      <c r="J223" s="13"/>
    </row>
    <row r="224" spans="9:10" ht="21" customHeight="1" x14ac:dyDescent="0.35">
      <c r="I224" s="13"/>
      <c r="J224" s="13"/>
    </row>
    <row r="225" spans="9:10" ht="21" customHeight="1" x14ac:dyDescent="0.35">
      <c r="I225" s="13"/>
      <c r="J225" s="13"/>
    </row>
    <row r="226" spans="9:10" ht="21" customHeight="1" x14ac:dyDescent="0.35">
      <c r="I226" s="13"/>
      <c r="J226" s="13"/>
    </row>
    <row r="227" spans="9:10" ht="21" customHeight="1" x14ac:dyDescent="0.35">
      <c r="I227" s="13"/>
      <c r="J227" s="13"/>
    </row>
    <row r="228" spans="9:10" ht="21" customHeight="1" x14ac:dyDescent="0.35">
      <c r="I228" s="13"/>
      <c r="J228" s="13"/>
    </row>
    <row r="229" spans="9:10" ht="21" customHeight="1" x14ac:dyDescent="0.35">
      <c r="I229" s="13"/>
      <c r="J229" s="13"/>
    </row>
    <row r="230" spans="9:10" ht="21" customHeight="1" x14ac:dyDescent="0.35">
      <c r="I230" s="13"/>
      <c r="J230" s="13"/>
    </row>
    <row r="231" spans="9:10" ht="21" customHeight="1" x14ac:dyDescent="0.35">
      <c r="I231" s="13"/>
      <c r="J231" s="13"/>
    </row>
    <row r="232" spans="9:10" ht="21" customHeight="1" x14ac:dyDescent="0.35">
      <c r="I232" s="13"/>
      <c r="J232" s="13"/>
    </row>
    <row r="233" spans="9:10" ht="21" customHeight="1" x14ac:dyDescent="0.35">
      <c r="I233" s="13"/>
      <c r="J233" s="13"/>
    </row>
    <row r="234" spans="9:10" ht="21" customHeight="1" x14ac:dyDescent="0.35">
      <c r="I234" s="13"/>
      <c r="J234" s="13"/>
    </row>
    <row r="235" spans="9:10" ht="21" customHeight="1" x14ac:dyDescent="0.35">
      <c r="I235" s="13"/>
      <c r="J235" s="13"/>
    </row>
    <row r="236" spans="9:10" ht="21" customHeight="1" x14ac:dyDescent="0.35">
      <c r="I236" s="13"/>
      <c r="J236" s="13"/>
    </row>
    <row r="237" spans="9:10" ht="21" customHeight="1" x14ac:dyDescent="0.35">
      <c r="I237" s="13"/>
      <c r="J237" s="13"/>
    </row>
    <row r="238" spans="9:10" ht="21" customHeight="1" x14ac:dyDescent="0.35">
      <c r="I238" s="13"/>
      <c r="J238" s="13"/>
    </row>
    <row r="239" spans="9:10" ht="21" customHeight="1" x14ac:dyDescent="0.35">
      <c r="I239" s="13"/>
      <c r="J239" s="13"/>
    </row>
    <row r="240" spans="9:10" ht="21" customHeight="1" x14ac:dyDescent="0.35">
      <c r="I240" s="13"/>
      <c r="J240" s="13"/>
    </row>
    <row r="241" spans="9:10" ht="21" customHeight="1" x14ac:dyDescent="0.35">
      <c r="I241" s="13"/>
      <c r="J241" s="13"/>
    </row>
    <row r="242" spans="9:10" ht="21" customHeight="1" x14ac:dyDescent="0.35">
      <c r="I242" s="13"/>
      <c r="J242" s="13"/>
    </row>
    <row r="243" spans="9:10" ht="21" customHeight="1" x14ac:dyDescent="0.35">
      <c r="I243" s="13"/>
      <c r="J243" s="13"/>
    </row>
    <row r="244" spans="9:10" ht="21" customHeight="1" x14ac:dyDescent="0.35">
      <c r="I244" s="13"/>
      <c r="J244" s="13"/>
    </row>
    <row r="245" spans="9:10" ht="21" customHeight="1" x14ac:dyDescent="0.35">
      <c r="I245" s="13"/>
      <c r="J245" s="13"/>
    </row>
    <row r="246" spans="9:10" ht="21" customHeight="1" x14ac:dyDescent="0.35">
      <c r="I246" s="13"/>
      <c r="J246" s="13"/>
    </row>
    <row r="247" spans="9:10" ht="21" customHeight="1" x14ac:dyDescent="0.35">
      <c r="I247" s="13"/>
      <c r="J247" s="13"/>
    </row>
    <row r="248" spans="9:10" ht="21" customHeight="1" x14ac:dyDescent="0.35">
      <c r="I248" s="13"/>
      <c r="J248" s="13"/>
    </row>
    <row r="249" spans="9:10" ht="21" customHeight="1" x14ac:dyDescent="0.35">
      <c r="I249" s="13"/>
      <c r="J249" s="13"/>
    </row>
    <row r="250" spans="9:10" ht="21" customHeight="1" x14ac:dyDescent="0.35">
      <c r="I250" s="13"/>
      <c r="J250" s="13"/>
    </row>
    <row r="251" spans="9:10" ht="21" customHeight="1" x14ac:dyDescent="0.35">
      <c r="I251" s="13"/>
      <c r="J251" s="13"/>
    </row>
    <row r="252" spans="9:10" ht="21" customHeight="1" x14ac:dyDescent="0.35">
      <c r="I252" s="13"/>
      <c r="J252" s="13"/>
    </row>
    <row r="253" spans="9:10" ht="21" customHeight="1" x14ac:dyDescent="0.35">
      <c r="I253" s="13"/>
      <c r="J253" s="13"/>
    </row>
    <row r="254" spans="9:10" ht="21" customHeight="1" x14ac:dyDescent="0.35">
      <c r="I254" s="13"/>
      <c r="J254" s="13"/>
    </row>
    <row r="255" spans="9:10" ht="21" customHeight="1" x14ac:dyDescent="0.35">
      <c r="I255" s="13"/>
      <c r="J255" s="13"/>
    </row>
    <row r="256" spans="9:10" ht="21" customHeight="1" x14ac:dyDescent="0.35">
      <c r="I256" s="13"/>
      <c r="J256" s="13"/>
    </row>
    <row r="257" spans="9:10" ht="21" customHeight="1" x14ac:dyDescent="0.35">
      <c r="I257" s="13"/>
      <c r="J257" s="13"/>
    </row>
    <row r="258" spans="9:10" ht="21" customHeight="1" x14ac:dyDescent="0.35">
      <c r="I258" s="13"/>
      <c r="J258" s="13"/>
    </row>
    <row r="259" spans="9:10" ht="21" customHeight="1" x14ac:dyDescent="0.35">
      <c r="I259" s="13"/>
      <c r="J259" s="13"/>
    </row>
    <row r="260" spans="9:10" ht="21" customHeight="1" x14ac:dyDescent="0.35">
      <c r="I260" s="13"/>
      <c r="J260" s="13"/>
    </row>
    <row r="261" spans="9:10" ht="21" customHeight="1" x14ac:dyDescent="0.35">
      <c r="I261" s="13"/>
      <c r="J261" s="13"/>
    </row>
    <row r="262" spans="9:10" ht="21" customHeight="1" x14ac:dyDescent="0.35">
      <c r="I262" s="13"/>
      <c r="J262" s="13"/>
    </row>
    <row r="263" spans="9:10" ht="21" customHeight="1" x14ac:dyDescent="0.35">
      <c r="I263" s="13"/>
      <c r="J263" s="13"/>
    </row>
    <row r="264" spans="9:10" ht="21" customHeight="1" x14ac:dyDescent="0.35">
      <c r="I264" s="13"/>
      <c r="J264" s="13"/>
    </row>
    <row r="265" spans="9:10" ht="21" customHeight="1" x14ac:dyDescent="0.35">
      <c r="I265" s="13"/>
      <c r="J265" s="13"/>
    </row>
    <row r="266" spans="9:10" ht="21" customHeight="1" x14ac:dyDescent="0.35">
      <c r="I266" s="13"/>
      <c r="J266" s="13"/>
    </row>
    <row r="267" spans="9:10" ht="21" customHeight="1" x14ac:dyDescent="0.35">
      <c r="I267" s="13"/>
      <c r="J267" s="13"/>
    </row>
    <row r="268" spans="9:10" ht="21" customHeight="1" x14ac:dyDescent="0.35">
      <c r="I268" s="13"/>
      <c r="J268" s="13"/>
    </row>
    <row r="269" spans="9:10" ht="21" customHeight="1" x14ac:dyDescent="0.35">
      <c r="I269" s="13"/>
      <c r="J269" s="13"/>
    </row>
    <row r="270" spans="9:10" ht="21" customHeight="1" x14ac:dyDescent="0.35">
      <c r="I270" s="13"/>
      <c r="J270" s="13"/>
    </row>
    <row r="271" spans="9:10" ht="21" customHeight="1" x14ac:dyDescent="0.35">
      <c r="I271" s="13"/>
      <c r="J271" s="13"/>
    </row>
    <row r="272" spans="9:10" ht="21" customHeight="1" x14ac:dyDescent="0.35">
      <c r="I272" s="13"/>
      <c r="J272" s="13"/>
    </row>
    <row r="273" spans="9:10" ht="21" customHeight="1" x14ac:dyDescent="0.35">
      <c r="I273" s="13"/>
      <c r="J273" s="13"/>
    </row>
    <row r="274" spans="9:10" ht="21" customHeight="1" x14ac:dyDescent="0.35">
      <c r="I274" s="13"/>
      <c r="J274" s="13"/>
    </row>
    <row r="275" spans="9:10" ht="21" customHeight="1" x14ac:dyDescent="0.35">
      <c r="I275" s="13"/>
      <c r="J275" s="13"/>
    </row>
    <row r="276" spans="9:10" ht="21" customHeight="1" x14ac:dyDescent="0.35">
      <c r="I276" s="13"/>
      <c r="J276" s="13"/>
    </row>
    <row r="277" spans="9:10" ht="21" customHeight="1" x14ac:dyDescent="0.35">
      <c r="I277" s="13"/>
      <c r="J277" s="13"/>
    </row>
    <row r="278" spans="9:10" ht="21" customHeight="1" x14ac:dyDescent="0.35">
      <c r="I278" s="13"/>
      <c r="J278" s="13"/>
    </row>
    <row r="279" spans="9:10" ht="21" customHeight="1" x14ac:dyDescent="0.35">
      <c r="I279" s="13"/>
      <c r="J279" s="13"/>
    </row>
    <row r="280" spans="9:10" ht="21" customHeight="1" x14ac:dyDescent="0.35">
      <c r="I280" s="13"/>
      <c r="J280" s="13"/>
    </row>
    <row r="281" spans="9:10" ht="21" customHeight="1" x14ac:dyDescent="0.35">
      <c r="I281" s="13"/>
      <c r="J281" s="13"/>
    </row>
    <row r="282" spans="9:10" ht="21" customHeight="1" x14ac:dyDescent="0.35">
      <c r="I282" s="13"/>
      <c r="J282" s="13"/>
    </row>
    <row r="283" spans="9:10" ht="21" customHeight="1" x14ac:dyDescent="0.35">
      <c r="I283" s="13"/>
      <c r="J283" s="13"/>
    </row>
    <row r="284" spans="9:10" ht="21" customHeight="1" x14ac:dyDescent="0.35">
      <c r="I284" s="13"/>
      <c r="J284" s="13"/>
    </row>
    <row r="285" spans="9:10" ht="21" customHeight="1" x14ac:dyDescent="0.35">
      <c r="I285" s="13"/>
      <c r="J285" s="13"/>
    </row>
    <row r="286" spans="9:10" ht="21" customHeight="1" x14ac:dyDescent="0.35">
      <c r="I286" s="13"/>
      <c r="J286" s="13"/>
    </row>
    <row r="287" spans="9:10" ht="21" customHeight="1" x14ac:dyDescent="0.35">
      <c r="I287" s="13"/>
      <c r="J287" s="13"/>
    </row>
    <row r="288" spans="9:10" ht="21" customHeight="1" x14ac:dyDescent="0.35">
      <c r="I288" s="13"/>
      <c r="J288" s="13"/>
    </row>
    <row r="289" spans="9:10" ht="21" customHeight="1" x14ac:dyDescent="0.35">
      <c r="I289" s="13"/>
      <c r="J289" s="13"/>
    </row>
    <row r="290" spans="9:10" ht="21" customHeight="1" x14ac:dyDescent="0.35">
      <c r="I290" s="13"/>
      <c r="J290" s="13"/>
    </row>
    <row r="291" spans="9:10" ht="21" customHeight="1" x14ac:dyDescent="0.35">
      <c r="I291" s="13"/>
      <c r="J291" s="13"/>
    </row>
    <row r="292" spans="9:10" ht="21" customHeight="1" x14ac:dyDescent="0.35">
      <c r="I292" s="13"/>
      <c r="J292" s="13"/>
    </row>
    <row r="293" spans="9:10" ht="21" customHeight="1" x14ac:dyDescent="0.35">
      <c r="I293" s="13"/>
      <c r="J293" s="13"/>
    </row>
    <row r="294" spans="9:10" ht="21" customHeight="1" x14ac:dyDescent="0.35">
      <c r="I294" s="13"/>
      <c r="J294" s="13"/>
    </row>
    <row r="295" spans="9:10" ht="21" customHeight="1" x14ac:dyDescent="0.35">
      <c r="I295" s="13"/>
      <c r="J295" s="13"/>
    </row>
    <row r="296" spans="9:10" ht="21" customHeight="1" x14ac:dyDescent="0.35">
      <c r="I296" s="13"/>
      <c r="J296" s="13"/>
    </row>
    <row r="297" spans="9:10" ht="21" customHeight="1" x14ac:dyDescent="0.35">
      <c r="I297" s="13"/>
      <c r="J297" s="13"/>
    </row>
    <row r="298" spans="9:10" ht="21" customHeight="1" x14ac:dyDescent="0.35">
      <c r="I298" s="13"/>
      <c r="J298" s="13"/>
    </row>
    <row r="299" spans="9:10" ht="21" customHeight="1" x14ac:dyDescent="0.35">
      <c r="I299" s="13"/>
      <c r="J299" s="13"/>
    </row>
    <row r="300" spans="9:10" ht="21" customHeight="1" x14ac:dyDescent="0.35">
      <c r="I300" s="13"/>
      <c r="J300" s="13"/>
    </row>
    <row r="301" spans="9:10" ht="21" customHeight="1" x14ac:dyDescent="0.35">
      <c r="I301" s="13"/>
      <c r="J301" s="13"/>
    </row>
    <row r="302" spans="9:10" ht="21" customHeight="1" x14ac:dyDescent="0.35">
      <c r="I302" s="13"/>
      <c r="J302" s="13"/>
    </row>
    <row r="303" spans="9:10" ht="21" customHeight="1" x14ac:dyDescent="0.35">
      <c r="I303" s="13"/>
      <c r="J303" s="13"/>
    </row>
    <row r="304" spans="9:10" ht="21" customHeight="1" x14ac:dyDescent="0.35">
      <c r="I304" s="13"/>
      <c r="J304" s="13"/>
    </row>
    <row r="305" spans="9:10" ht="21" customHeight="1" x14ac:dyDescent="0.35">
      <c r="I305" s="13"/>
      <c r="J305" s="13"/>
    </row>
    <row r="306" spans="9:10" ht="21" customHeight="1" x14ac:dyDescent="0.35">
      <c r="I306" s="13"/>
      <c r="J306" s="13"/>
    </row>
    <row r="307" spans="9:10" ht="21" customHeight="1" x14ac:dyDescent="0.35">
      <c r="I307" s="13"/>
      <c r="J307" s="13"/>
    </row>
    <row r="308" spans="9:10" ht="21" customHeight="1" x14ac:dyDescent="0.35">
      <c r="I308" s="13"/>
      <c r="J308" s="13"/>
    </row>
    <row r="309" spans="9:10" ht="21" customHeight="1" x14ac:dyDescent="0.35">
      <c r="I309" s="13"/>
      <c r="J309" s="13"/>
    </row>
    <row r="310" spans="9:10" ht="21" customHeight="1" x14ac:dyDescent="0.35">
      <c r="I310" s="13"/>
      <c r="J310" s="13"/>
    </row>
    <row r="311" spans="9:10" ht="21" customHeight="1" x14ac:dyDescent="0.35">
      <c r="I311" s="13"/>
      <c r="J311" s="13"/>
    </row>
    <row r="312" spans="9:10" ht="21" customHeight="1" x14ac:dyDescent="0.35">
      <c r="I312" s="13"/>
      <c r="J312" s="13"/>
    </row>
    <row r="313" spans="9:10" ht="21" customHeight="1" x14ac:dyDescent="0.35">
      <c r="I313" s="13"/>
      <c r="J313" s="13"/>
    </row>
    <row r="314" spans="9:10" ht="21" customHeight="1" x14ac:dyDescent="0.35">
      <c r="I314" s="13"/>
      <c r="J314" s="13"/>
    </row>
    <row r="315" spans="9:10" ht="21" customHeight="1" x14ac:dyDescent="0.35">
      <c r="I315" s="13"/>
      <c r="J315" s="13"/>
    </row>
    <row r="316" spans="9:10" ht="21" customHeight="1" x14ac:dyDescent="0.35">
      <c r="I316" s="13"/>
      <c r="J316" s="13"/>
    </row>
    <row r="317" spans="9:10" ht="21" customHeight="1" x14ac:dyDescent="0.35">
      <c r="I317" s="13"/>
      <c r="J317" s="13"/>
    </row>
    <row r="318" spans="9:10" ht="21" customHeight="1" x14ac:dyDescent="0.35">
      <c r="I318" s="13"/>
      <c r="J318" s="13"/>
    </row>
    <row r="319" spans="9:10" ht="21" customHeight="1" x14ac:dyDescent="0.35">
      <c r="I319" s="13"/>
      <c r="J319" s="13"/>
    </row>
    <row r="320" spans="9:10" ht="21" customHeight="1" x14ac:dyDescent="0.35">
      <c r="I320" s="13"/>
      <c r="J320" s="13"/>
    </row>
    <row r="321" spans="9:10" ht="21" customHeight="1" x14ac:dyDescent="0.35">
      <c r="I321" s="13"/>
      <c r="J321" s="13"/>
    </row>
    <row r="322" spans="9:10" ht="21" customHeight="1" x14ac:dyDescent="0.35">
      <c r="I322" s="13"/>
      <c r="J322" s="13"/>
    </row>
    <row r="323" spans="9:10" ht="21" customHeight="1" x14ac:dyDescent="0.35">
      <c r="I323" s="13"/>
      <c r="J323" s="13"/>
    </row>
    <row r="324" spans="9:10" ht="21" customHeight="1" x14ac:dyDescent="0.35">
      <c r="I324" s="13"/>
      <c r="J324" s="13"/>
    </row>
    <row r="325" spans="9:10" ht="21" customHeight="1" x14ac:dyDescent="0.35">
      <c r="I325" s="13"/>
      <c r="J325" s="13"/>
    </row>
    <row r="326" spans="9:10" ht="21" customHeight="1" x14ac:dyDescent="0.35">
      <c r="I326" s="13"/>
      <c r="J326" s="13"/>
    </row>
    <row r="327" spans="9:10" ht="21" customHeight="1" x14ac:dyDescent="0.35">
      <c r="I327" s="13"/>
      <c r="J327" s="13"/>
    </row>
    <row r="328" spans="9:10" ht="21" customHeight="1" x14ac:dyDescent="0.35">
      <c r="I328" s="13"/>
      <c r="J328" s="13"/>
    </row>
    <row r="329" spans="9:10" ht="21" customHeight="1" x14ac:dyDescent="0.35">
      <c r="I329" s="13"/>
      <c r="J329" s="13"/>
    </row>
    <row r="330" spans="9:10" ht="21" customHeight="1" x14ac:dyDescent="0.35">
      <c r="I330" s="13"/>
      <c r="J330" s="13"/>
    </row>
    <row r="331" spans="9:10" ht="21" customHeight="1" x14ac:dyDescent="0.35">
      <c r="I331" s="13"/>
      <c r="J331" s="13"/>
    </row>
    <row r="332" spans="9:10" ht="21" customHeight="1" x14ac:dyDescent="0.35">
      <c r="I332" s="13"/>
      <c r="J332" s="13"/>
    </row>
    <row r="333" spans="9:10" ht="21" customHeight="1" x14ac:dyDescent="0.35">
      <c r="I333" s="13"/>
      <c r="J333" s="13"/>
    </row>
    <row r="334" spans="9:10" ht="21" customHeight="1" x14ac:dyDescent="0.35">
      <c r="I334" s="13"/>
      <c r="J334" s="13"/>
    </row>
    <row r="335" spans="9:10" ht="21" customHeight="1" x14ac:dyDescent="0.35">
      <c r="I335" s="13"/>
      <c r="J335" s="13"/>
    </row>
    <row r="336" spans="9:10" ht="21" customHeight="1" x14ac:dyDescent="0.35">
      <c r="I336" s="13"/>
      <c r="J336" s="13"/>
    </row>
    <row r="337" spans="9:10" ht="21" customHeight="1" x14ac:dyDescent="0.35">
      <c r="I337" s="13"/>
      <c r="J337" s="13"/>
    </row>
    <row r="338" spans="9:10" ht="21" customHeight="1" x14ac:dyDescent="0.35">
      <c r="I338" s="13"/>
      <c r="J338" s="13"/>
    </row>
    <row r="339" spans="9:10" ht="21" customHeight="1" x14ac:dyDescent="0.35">
      <c r="I339" s="13"/>
      <c r="J339" s="13"/>
    </row>
    <row r="340" spans="9:10" ht="21" customHeight="1" x14ac:dyDescent="0.35">
      <c r="I340" s="13"/>
      <c r="J340" s="13"/>
    </row>
    <row r="341" spans="9:10" ht="21" customHeight="1" x14ac:dyDescent="0.35">
      <c r="I341" s="13"/>
      <c r="J341" s="13"/>
    </row>
    <row r="342" spans="9:10" ht="21" customHeight="1" x14ac:dyDescent="0.35">
      <c r="I342" s="13"/>
      <c r="J342" s="13"/>
    </row>
    <row r="343" spans="9:10" ht="21" customHeight="1" x14ac:dyDescent="0.35">
      <c r="I343" s="13"/>
      <c r="J343" s="13"/>
    </row>
    <row r="344" spans="9:10" ht="21" customHeight="1" x14ac:dyDescent="0.35">
      <c r="I344" s="13"/>
      <c r="J344" s="13"/>
    </row>
    <row r="345" spans="9:10" ht="21" customHeight="1" x14ac:dyDescent="0.35">
      <c r="I345" s="13"/>
      <c r="J345" s="13"/>
    </row>
    <row r="346" spans="9:10" ht="21" customHeight="1" x14ac:dyDescent="0.35">
      <c r="I346" s="13"/>
      <c r="J346" s="13"/>
    </row>
    <row r="347" spans="9:10" ht="21" customHeight="1" x14ac:dyDescent="0.35">
      <c r="I347" s="13"/>
      <c r="J347" s="13"/>
    </row>
    <row r="348" spans="9:10" ht="21" customHeight="1" x14ac:dyDescent="0.35">
      <c r="I348" s="13"/>
      <c r="J348" s="13"/>
    </row>
    <row r="349" spans="9:10" ht="21" customHeight="1" x14ac:dyDescent="0.35">
      <c r="I349" s="13"/>
      <c r="J349" s="13"/>
    </row>
    <row r="350" spans="9:10" ht="21" customHeight="1" x14ac:dyDescent="0.35">
      <c r="I350" s="13"/>
      <c r="J350" s="13"/>
    </row>
    <row r="351" spans="9:10" ht="21" customHeight="1" x14ac:dyDescent="0.35">
      <c r="I351" s="13"/>
      <c r="J351" s="13"/>
    </row>
    <row r="352" spans="9:10" ht="21" customHeight="1" x14ac:dyDescent="0.35">
      <c r="I352" s="13"/>
      <c r="J352" s="13"/>
    </row>
    <row r="353" spans="9:10" ht="21" customHeight="1" x14ac:dyDescent="0.35">
      <c r="I353" s="13"/>
      <c r="J353" s="13"/>
    </row>
    <row r="354" spans="9:10" ht="21" customHeight="1" x14ac:dyDescent="0.35">
      <c r="I354" s="13"/>
      <c r="J354" s="13"/>
    </row>
    <row r="355" spans="9:10" ht="21" customHeight="1" x14ac:dyDescent="0.35">
      <c r="I355" s="13"/>
      <c r="J355" s="13"/>
    </row>
    <row r="356" spans="9:10" ht="21" customHeight="1" x14ac:dyDescent="0.35">
      <c r="I356" s="13"/>
      <c r="J356" s="13"/>
    </row>
    <row r="357" spans="9:10" ht="21" customHeight="1" x14ac:dyDescent="0.35">
      <c r="I357" s="13"/>
      <c r="J357" s="13"/>
    </row>
    <row r="358" spans="9:10" ht="21" customHeight="1" x14ac:dyDescent="0.35">
      <c r="I358" s="13"/>
      <c r="J358" s="13"/>
    </row>
    <row r="359" spans="9:10" ht="21" customHeight="1" x14ac:dyDescent="0.35">
      <c r="I359" s="13"/>
      <c r="J359" s="13"/>
    </row>
    <row r="360" spans="9:10" ht="21" customHeight="1" x14ac:dyDescent="0.35">
      <c r="I360" s="13"/>
      <c r="J360" s="13"/>
    </row>
    <row r="361" spans="9:10" ht="21" customHeight="1" x14ac:dyDescent="0.35">
      <c r="I361" s="13"/>
      <c r="J361" s="13"/>
    </row>
    <row r="362" spans="9:10" ht="21" customHeight="1" x14ac:dyDescent="0.35">
      <c r="I362" s="13"/>
      <c r="J362" s="13"/>
    </row>
    <row r="363" spans="9:10" ht="21" customHeight="1" x14ac:dyDescent="0.35">
      <c r="I363" s="13"/>
      <c r="J363" s="13"/>
    </row>
    <row r="364" spans="9:10" ht="21" customHeight="1" x14ac:dyDescent="0.35">
      <c r="I364" s="13"/>
      <c r="J364" s="13"/>
    </row>
    <row r="365" spans="9:10" ht="21" customHeight="1" x14ac:dyDescent="0.35">
      <c r="I365" s="13"/>
      <c r="J365" s="13"/>
    </row>
    <row r="366" spans="9:10" ht="21" customHeight="1" x14ac:dyDescent="0.35">
      <c r="I366" s="13"/>
      <c r="J366" s="13"/>
    </row>
    <row r="367" spans="9:10" ht="21" customHeight="1" x14ac:dyDescent="0.35">
      <c r="I367" s="13"/>
      <c r="J367" s="13"/>
    </row>
    <row r="368" spans="9:10" ht="21" customHeight="1" x14ac:dyDescent="0.35">
      <c r="I368" s="13"/>
      <c r="J368" s="13"/>
    </row>
    <row r="369" spans="9:10" ht="21" customHeight="1" x14ac:dyDescent="0.35">
      <c r="I369" s="13"/>
      <c r="J369" s="13"/>
    </row>
    <row r="370" spans="9:10" ht="21" customHeight="1" x14ac:dyDescent="0.35">
      <c r="I370" s="13"/>
      <c r="J370" s="13"/>
    </row>
    <row r="371" spans="9:10" ht="21" customHeight="1" x14ac:dyDescent="0.35">
      <c r="I371" s="13"/>
      <c r="J371" s="13"/>
    </row>
    <row r="372" spans="9:10" ht="21" customHeight="1" x14ac:dyDescent="0.35">
      <c r="I372" s="13"/>
      <c r="J372" s="13"/>
    </row>
    <row r="373" spans="9:10" ht="21" customHeight="1" x14ac:dyDescent="0.35">
      <c r="I373" s="13"/>
      <c r="J373" s="13"/>
    </row>
    <row r="374" spans="9:10" ht="21" customHeight="1" x14ac:dyDescent="0.35">
      <c r="I374" s="13"/>
      <c r="J374" s="13"/>
    </row>
    <row r="375" spans="9:10" ht="21" customHeight="1" x14ac:dyDescent="0.35">
      <c r="I375" s="13"/>
      <c r="J375" s="13"/>
    </row>
    <row r="376" spans="9:10" ht="21" customHeight="1" x14ac:dyDescent="0.35">
      <c r="I376" s="13"/>
      <c r="J376" s="13"/>
    </row>
    <row r="377" spans="9:10" ht="21" customHeight="1" x14ac:dyDescent="0.35">
      <c r="I377" s="13"/>
      <c r="J377" s="13"/>
    </row>
    <row r="378" spans="9:10" ht="21" customHeight="1" x14ac:dyDescent="0.35">
      <c r="I378" s="13"/>
      <c r="J378" s="13"/>
    </row>
    <row r="379" spans="9:10" ht="21" customHeight="1" x14ac:dyDescent="0.35">
      <c r="I379" s="13"/>
      <c r="J379" s="13"/>
    </row>
    <row r="380" spans="9:10" ht="21" customHeight="1" x14ac:dyDescent="0.35">
      <c r="I380" s="13"/>
      <c r="J380" s="13"/>
    </row>
    <row r="381" spans="9:10" ht="21" customHeight="1" x14ac:dyDescent="0.35">
      <c r="I381" s="13"/>
      <c r="J381" s="13"/>
    </row>
    <row r="382" spans="9:10" ht="21" customHeight="1" x14ac:dyDescent="0.35">
      <c r="I382" s="13"/>
      <c r="J382" s="13"/>
    </row>
    <row r="383" spans="9:10" ht="21" customHeight="1" x14ac:dyDescent="0.35">
      <c r="I383" s="13"/>
      <c r="J383" s="13"/>
    </row>
    <row r="384" spans="9:10" ht="21" customHeight="1" x14ac:dyDescent="0.35">
      <c r="I384" s="13"/>
      <c r="J384" s="13"/>
    </row>
    <row r="385" spans="9:10" ht="21" customHeight="1" x14ac:dyDescent="0.35">
      <c r="I385" s="13"/>
      <c r="J385" s="13"/>
    </row>
    <row r="386" spans="9:10" ht="21" customHeight="1" x14ac:dyDescent="0.35">
      <c r="I386" s="13"/>
      <c r="J386" s="13"/>
    </row>
    <row r="387" spans="9:10" ht="21" customHeight="1" x14ac:dyDescent="0.35">
      <c r="I387" s="13"/>
      <c r="J387" s="13"/>
    </row>
    <row r="388" spans="9:10" ht="21" customHeight="1" x14ac:dyDescent="0.35">
      <c r="I388" s="13"/>
      <c r="J388" s="13"/>
    </row>
    <row r="389" spans="9:10" ht="21" customHeight="1" x14ac:dyDescent="0.35">
      <c r="I389" s="13"/>
      <c r="J389" s="13"/>
    </row>
    <row r="390" spans="9:10" ht="21" customHeight="1" x14ac:dyDescent="0.35">
      <c r="I390" s="13"/>
      <c r="J390" s="13"/>
    </row>
    <row r="391" spans="9:10" ht="21" customHeight="1" x14ac:dyDescent="0.35">
      <c r="I391" s="13"/>
      <c r="J391" s="13"/>
    </row>
    <row r="392" spans="9:10" ht="21" customHeight="1" x14ac:dyDescent="0.35">
      <c r="I392" s="13"/>
      <c r="J392" s="13"/>
    </row>
    <row r="393" spans="9:10" ht="21" customHeight="1" x14ac:dyDescent="0.35">
      <c r="I393" s="13"/>
      <c r="J393" s="13"/>
    </row>
    <row r="394" spans="9:10" ht="21" customHeight="1" x14ac:dyDescent="0.35">
      <c r="I394" s="13"/>
      <c r="J394" s="13"/>
    </row>
    <row r="395" spans="9:10" ht="21" customHeight="1" x14ac:dyDescent="0.35">
      <c r="I395" s="13"/>
      <c r="J395" s="13"/>
    </row>
    <row r="396" spans="9:10" ht="21" customHeight="1" x14ac:dyDescent="0.35">
      <c r="I396" s="13"/>
      <c r="J396" s="13"/>
    </row>
    <row r="397" spans="9:10" ht="21" customHeight="1" x14ac:dyDescent="0.35">
      <c r="I397" s="13"/>
      <c r="J397" s="13"/>
    </row>
    <row r="398" spans="9:10" ht="21" customHeight="1" x14ac:dyDescent="0.35">
      <c r="I398" s="13"/>
      <c r="J398" s="13"/>
    </row>
    <row r="399" spans="9:10" ht="21" customHeight="1" x14ac:dyDescent="0.35">
      <c r="I399" s="13"/>
      <c r="J399" s="13"/>
    </row>
    <row r="400" spans="9:10" ht="21" customHeight="1" x14ac:dyDescent="0.35">
      <c r="I400" s="13"/>
      <c r="J400" s="13"/>
    </row>
    <row r="401" spans="9:10" ht="21" customHeight="1" x14ac:dyDescent="0.35">
      <c r="I401" s="13"/>
      <c r="J401" s="13"/>
    </row>
    <row r="402" spans="9:10" ht="21" customHeight="1" x14ac:dyDescent="0.35">
      <c r="I402" s="13"/>
      <c r="J402" s="13"/>
    </row>
    <row r="403" spans="9:10" ht="21" customHeight="1" x14ac:dyDescent="0.35">
      <c r="I403" s="13"/>
      <c r="J403" s="13"/>
    </row>
    <row r="404" spans="9:10" ht="21" customHeight="1" x14ac:dyDescent="0.35">
      <c r="I404" s="13"/>
      <c r="J404" s="13"/>
    </row>
    <row r="405" spans="9:10" ht="21" customHeight="1" x14ac:dyDescent="0.35">
      <c r="I405" s="13"/>
      <c r="J405" s="13"/>
    </row>
    <row r="406" spans="9:10" ht="21" customHeight="1" x14ac:dyDescent="0.35">
      <c r="I406" s="13"/>
      <c r="J406" s="13"/>
    </row>
    <row r="407" spans="9:10" ht="21" customHeight="1" x14ac:dyDescent="0.35">
      <c r="I407" s="13"/>
      <c r="J407" s="13"/>
    </row>
    <row r="408" spans="9:10" ht="21" customHeight="1" x14ac:dyDescent="0.35">
      <c r="I408" s="13"/>
      <c r="J408" s="13"/>
    </row>
    <row r="409" spans="9:10" ht="21" customHeight="1" x14ac:dyDescent="0.35">
      <c r="I409" s="13"/>
      <c r="J409" s="13"/>
    </row>
    <row r="410" spans="9:10" ht="21" customHeight="1" x14ac:dyDescent="0.35">
      <c r="I410" s="13"/>
      <c r="J410" s="13"/>
    </row>
    <row r="411" spans="9:10" ht="21" customHeight="1" x14ac:dyDescent="0.35">
      <c r="I411" s="13"/>
      <c r="J411" s="13"/>
    </row>
    <row r="412" spans="9:10" ht="21" customHeight="1" x14ac:dyDescent="0.35">
      <c r="I412" s="13"/>
      <c r="J412" s="13"/>
    </row>
    <row r="413" spans="9:10" ht="21" customHeight="1" x14ac:dyDescent="0.35">
      <c r="I413" s="13"/>
      <c r="J413" s="13"/>
    </row>
    <row r="414" spans="9:10" ht="21" customHeight="1" x14ac:dyDescent="0.35">
      <c r="I414" s="13"/>
      <c r="J414" s="13"/>
    </row>
    <row r="415" spans="9:10" ht="21" customHeight="1" x14ac:dyDescent="0.35">
      <c r="I415" s="13"/>
      <c r="J415" s="13"/>
    </row>
    <row r="416" spans="9:10" ht="21" customHeight="1" x14ac:dyDescent="0.35">
      <c r="I416" s="13"/>
      <c r="J416" s="13"/>
    </row>
    <row r="417" spans="9:10" ht="21" customHeight="1" x14ac:dyDescent="0.35">
      <c r="I417" s="13"/>
      <c r="J417" s="13"/>
    </row>
    <row r="418" spans="9:10" ht="21" customHeight="1" x14ac:dyDescent="0.35">
      <c r="I418" s="13"/>
      <c r="J418" s="13"/>
    </row>
    <row r="419" spans="9:10" ht="21" customHeight="1" x14ac:dyDescent="0.35">
      <c r="I419" s="13"/>
      <c r="J419" s="13"/>
    </row>
    <row r="420" spans="9:10" ht="21" customHeight="1" x14ac:dyDescent="0.35">
      <c r="I420" s="13"/>
      <c r="J420" s="13"/>
    </row>
    <row r="421" spans="9:10" ht="21" customHeight="1" x14ac:dyDescent="0.35">
      <c r="I421" s="13"/>
      <c r="J421" s="13"/>
    </row>
    <row r="422" spans="9:10" ht="21" customHeight="1" x14ac:dyDescent="0.35">
      <c r="I422" s="13"/>
      <c r="J422" s="13"/>
    </row>
    <row r="423" spans="9:10" ht="21" customHeight="1" x14ac:dyDescent="0.35">
      <c r="I423" s="13"/>
      <c r="J423" s="13"/>
    </row>
    <row r="424" spans="9:10" ht="21" customHeight="1" x14ac:dyDescent="0.35">
      <c r="I424" s="13"/>
      <c r="J424" s="13"/>
    </row>
    <row r="425" spans="9:10" ht="21" customHeight="1" x14ac:dyDescent="0.35">
      <c r="I425" s="13"/>
      <c r="J425" s="13"/>
    </row>
    <row r="426" spans="9:10" ht="21" customHeight="1" x14ac:dyDescent="0.35">
      <c r="I426" s="13"/>
      <c r="J426" s="13"/>
    </row>
    <row r="427" spans="9:10" ht="21" customHeight="1" x14ac:dyDescent="0.35">
      <c r="I427" s="13"/>
      <c r="J427" s="13"/>
    </row>
    <row r="428" spans="9:10" ht="21" customHeight="1" x14ac:dyDescent="0.35">
      <c r="I428" s="13"/>
      <c r="J428" s="13"/>
    </row>
    <row r="429" spans="9:10" ht="21" customHeight="1" x14ac:dyDescent="0.35">
      <c r="I429" s="13"/>
      <c r="J429" s="13"/>
    </row>
    <row r="430" spans="9:10" ht="21" customHeight="1" x14ac:dyDescent="0.35">
      <c r="I430" s="13"/>
      <c r="J430" s="13"/>
    </row>
    <row r="431" spans="9:10" ht="21" customHeight="1" x14ac:dyDescent="0.35">
      <c r="I431" s="13"/>
      <c r="J431" s="13"/>
    </row>
    <row r="432" spans="9:10" ht="21" customHeight="1" x14ac:dyDescent="0.35">
      <c r="I432" s="13"/>
      <c r="J432" s="13"/>
    </row>
    <row r="433" spans="9:10" ht="21" customHeight="1" x14ac:dyDescent="0.35">
      <c r="I433" s="13"/>
      <c r="J433" s="13"/>
    </row>
    <row r="434" spans="9:10" ht="21" customHeight="1" x14ac:dyDescent="0.35">
      <c r="I434" s="13"/>
      <c r="J434" s="13"/>
    </row>
    <row r="435" spans="9:10" ht="21" customHeight="1" x14ac:dyDescent="0.35">
      <c r="I435" s="13"/>
      <c r="J435" s="13"/>
    </row>
    <row r="436" spans="9:10" ht="21" customHeight="1" x14ac:dyDescent="0.35">
      <c r="I436" s="13"/>
      <c r="J436" s="13"/>
    </row>
    <row r="437" spans="9:10" ht="21" customHeight="1" x14ac:dyDescent="0.35">
      <c r="I437" s="13"/>
      <c r="J437" s="13"/>
    </row>
    <row r="438" spans="9:10" ht="21" customHeight="1" x14ac:dyDescent="0.35">
      <c r="I438" s="13"/>
      <c r="J438" s="13"/>
    </row>
    <row r="439" spans="9:10" ht="21" customHeight="1" x14ac:dyDescent="0.35">
      <c r="I439" s="13"/>
      <c r="J439" s="13"/>
    </row>
    <row r="440" spans="9:10" ht="21" customHeight="1" x14ac:dyDescent="0.35">
      <c r="I440" s="13"/>
      <c r="J440" s="13"/>
    </row>
    <row r="441" spans="9:10" ht="21" customHeight="1" x14ac:dyDescent="0.35">
      <c r="I441" s="13"/>
      <c r="J441" s="13"/>
    </row>
    <row r="442" spans="9:10" ht="21" customHeight="1" x14ac:dyDescent="0.35">
      <c r="I442" s="13"/>
      <c r="J442" s="13"/>
    </row>
    <row r="443" spans="9:10" ht="21" customHeight="1" x14ac:dyDescent="0.35">
      <c r="I443" s="13"/>
      <c r="J443" s="13"/>
    </row>
    <row r="444" spans="9:10" ht="21" customHeight="1" x14ac:dyDescent="0.35">
      <c r="I444" s="13"/>
      <c r="J444" s="13"/>
    </row>
    <row r="445" spans="9:10" ht="21" customHeight="1" x14ac:dyDescent="0.35">
      <c r="I445" s="13"/>
      <c r="J445" s="13"/>
    </row>
    <row r="446" spans="9:10" ht="21" customHeight="1" x14ac:dyDescent="0.35">
      <c r="I446" s="13"/>
      <c r="J446" s="13"/>
    </row>
    <row r="447" spans="9:10" ht="21" customHeight="1" x14ac:dyDescent="0.35">
      <c r="I447" s="13"/>
      <c r="J447" s="13"/>
    </row>
    <row r="448" spans="9:10" ht="21" customHeight="1" x14ac:dyDescent="0.35">
      <c r="I448" s="13"/>
      <c r="J448" s="13"/>
    </row>
    <row r="449" spans="9:10" ht="21" customHeight="1" x14ac:dyDescent="0.35">
      <c r="I449" s="13"/>
      <c r="J449" s="13"/>
    </row>
    <row r="450" spans="9:10" ht="21" customHeight="1" x14ac:dyDescent="0.35">
      <c r="I450" s="13"/>
      <c r="J450" s="13"/>
    </row>
    <row r="451" spans="9:10" ht="21" customHeight="1" x14ac:dyDescent="0.35">
      <c r="I451" s="13"/>
      <c r="J451" s="13"/>
    </row>
    <row r="452" spans="9:10" ht="21" customHeight="1" x14ac:dyDescent="0.35">
      <c r="I452" s="13"/>
      <c r="J452" s="13"/>
    </row>
    <row r="453" spans="9:10" ht="21" customHeight="1" x14ac:dyDescent="0.35">
      <c r="I453" s="13"/>
      <c r="J453" s="13"/>
    </row>
    <row r="454" spans="9:10" ht="21" customHeight="1" x14ac:dyDescent="0.35">
      <c r="I454" s="13"/>
      <c r="J454" s="13"/>
    </row>
    <row r="455" spans="9:10" ht="21" customHeight="1" x14ac:dyDescent="0.35">
      <c r="I455" s="13"/>
      <c r="J455" s="13"/>
    </row>
    <row r="456" spans="9:10" ht="21" customHeight="1" x14ac:dyDescent="0.35">
      <c r="I456" s="13"/>
      <c r="J456" s="13"/>
    </row>
    <row r="457" spans="9:10" ht="21" customHeight="1" x14ac:dyDescent="0.35">
      <c r="I457" s="13"/>
      <c r="J457" s="13"/>
    </row>
    <row r="458" spans="9:10" ht="21" customHeight="1" x14ac:dyDescent="0.35">
      <c r="I458" s="13"/>
      <c r="J458" s="13"/>
    </row>
    <row r="459" spans="9:10" ht="21" customHeight="1" x14ac:dyDescent="0.35">
      <c r="I459" s="13"/>
      <c r="J459" s="13"/>
    </row>
    <row r="460" spans="9:10" ht="21" customHeight="1" x14ac:dyDescent="0.35">
      <c r="I460" s="13"/>
      <c r="J460" s="13"/>
    </row>
    <row r="461" spans="9:10" ht="21" customHeight="1" x14ac:dyDescent="0.35">
      <c r="I461" s="13"/>
      <c r="J461" s="13"/>
    </row>
    <row r="462" spans="9:10" ht="21" customHeight="1" x14ac:dyDescent="0.35">
      <c r="I462" s="13"/>
      <c r="J462" s="13"/>
    </row>
    <row r="463" spans="9:10" ht="21" customHeight="1" x14ac:dyDescent="0.35">
      <c r="I463" s="13"/>
      <c r="J463" s="13"/>
    </row>
    <row r="464" spans="9:10" ht="21" customHeight="1" x14ac:dyDescent="0.35">
      <c r="I464" s="13"/>
      <c r="J464" s="13"/>
    </row>
    <row r="465" spans="9:10" ht="21" customHeight="1" x14ac:dyDescent="0.35">
      <c r="I465" s="13"/>
      <c r="J465" s="13"/>
    </row>
    <row r="466" spans="9:10" ht="21" customHeight="1" x14ac:dyDescent="0.35">
      <c r="I466" s="13"/>
      <c r="J466" s="13"/>
    </row>
    <row r="467" spans="9:10" ht="21" customHeight="1" x14ac:dyDescent="0.35">
      <c r="I467" s="13"/>
      <c r="J467" s="13"/>
    </row>
    <row r="468" spans="9:10" ht="21" customHeight="1" x14ac:dyDescent="0.35">
      <c r="I468" s="13"/>
      <c r="J468" s="13"/>
    </row>
    <row r="469" spans="9:10" ht="21" customHeight="1" x14ac:dyDescent="0.35">
      <c r="I469" s="13"/>
      <c r="J469" s="13"/>
    </row>
    <row r="470" spans="9:10" ht="21" customHeight="1" x14ac:dyDescent="0.35">
      <c r="I470" s="13"/>
      <c r="J470" s="13"/>
    </row>
    <row r="471" spans="9:10" ht="21" customHeight="1" x14ac:dyDescent="0.35">
      <c r="I471" s="13"/>
      <c r="J471" s="13"/>
    </row>
    <row r="472" spans="9:10" ht="21" customHeight="1" x14ac:dyDescent="0.35">
      <c r="I472" s="13"/>
      <c r="J472" s="13"/>
    </row>
    <row r="473" spans="9:10" ht="21" customHeight="1" x14ac:dyDescent="0.35">
      <c r="I473" s="13"/>
      <c r="J473" s="13"/>
    </row>
    <row r="474" spans="9:10" ht="21" customHeight="1" x14ac:dyDescent="0.35">
      <c r="I474" s="13"/>
      <c r="J474" s="13"/>
    </row>
    <row r="475" spans="9:10" ht="21" customHeight="1" x14ac:dyDescent="0.35">
      <c r="I475" s="13"/>
      <c r="J475" s="13"/>
    </row>
    <row r="476" spans="9:10" ht="21" customHeight="1" x14ac:dyDescent="0.35">
      <c r="I476" s="13"/>
      <c r="J476" s="13"/>
    </row>
    <row r="477" spans="9:10" ht="21" customHeight="1" x14ac:dyDescent="0.35">
      <c r="I477" s="13"/>
      <c r="J477" s="13"/>
    </row>
    <row r="478" spans="9:10" ht="21" customHeight="1" x14ac:dyDescent="0.35">
      <c r="I478" s="13"/>
      <c r="J478" s="13"/>
    </row>
    <row r="479" spans="9:10" ht="21" customHeight="1" x14ac:dyDescent="0.35">
      <c r="I479" s="13"/>
      <c r="J479" s="13"/>
    </row>
    <row r="480" spans="9:10" ht="21" customHeight="1" x14ac:dyDescent="0.35">
      <c r="I480" s="13"/>
      <c r="J480" s="13"/>
    </row>
    <row r="481" spans="9:10" ht="21" customHeight="1" x14ac:dyDescent="0.35">
      <c r="I481" s="13"/>
      <c r="J481" s="13"/>
    </row>
    <row r="482" spans="9:10" ht="21" customHeight="1" x14ac:dyDescent="0.35">
      <c r="I482" s="13"/>
      <c r="J482" s="13"/>
    </row>
    <row r="483" spans="9:10" ht="21" customHeight="1" x14ac:dyDescent="0.35">
      <c r="I483" s="13"/>
      <c r="J483" s="13"/>
    </row>
    <row r="484" spans="9:10" ht="21" customHeight="1" x14ac:dyDescent="0.35">
      <c r="I484" s="13"/>
      <c r="J484" s="13"/>
    </row>
    <row r="485" spans="9:10" ht="21" customHeight="1" x14ac:dyDescent="0.35">
      <c r="I485" s="13"/>
      <c r="J485" s="13"/>
    </row>
    <row r="486" spans="9:10" ht="21" customHeight="1" x14ac:dyDescent="0.35">
      <c r="I486" s="13"/>
      <c r="J486" s="13"/>
    </row>
    <row r="487" spans="9:10" ht="21" customHeight="1" x14ac:dyDescent="0.35">
      <c r="I487" s="13"/>
      <c r="J487" s="13"/>
    </row>
    <row r="488" spans="9:10" ht="21" customHeight="1" x14ac:dyDescent="0.35">
      <c r="I488" s="13"/>
      <c r="J488" s="13"/>
    </row>
    <row r="489" spans="9:10" ht="21" customHeight="1" x14ac:dyDescent="0.35">
      <c r="I489" s="13"/>
      <c r="J489" s="13"/>
    </row>
    <row r="490" spans="9:10" ht="21" customHeight="1" x14ac:dyDescent="0.35">
      <c r="I490" s="13"/>
      <c r="J490" s="13"/>
    </row>
    <row r="491" spans="9:10" ht="21" customHeight="1" x14ac:dyDescent="0.35">
      <c r="I491" s="13"/>
      <c r="J491" s="13"/>
    </row>
    <row r="492" spans="9:10" ht="21" customHeight="1" x14ac:dyDescent="0.35">
      <c r="I492" s="13"/>
      <c r="J492" s="13"/>
    </row>
    <row r="493" spans="9:10" ht="21" customHeight="1" x14ac:dyDescent="0.35">
      <c r="I493" s="13"/>
      <c r="J493" s="13"/>
    </row>
    <row r="494" spans="9:10" ht="21" customHeight="1" x14ac:dyDescent="0.35">
      <c r="I494" s="13"/>
      <c r="J494" s="13"/>
    </row>
    <row r="495" spans="9:10" ht="21" customHeight="1" x14ac:dyDescent="0.35">
      <c r="I495" s="13"/>
      <c r="J495" s="13"/>
    </row>
    <row r="496" spans="9:10" ht="21" customHeight="1" x14ac:dyDescent="0.35">
      <c r="I496" s="13"/>
      <c r="J496" s="13"/>
    </row>
    <row r="497" spans="9:10" ht="21" customHeight="1" x14ac:dyDescent="0.35">
      <c r="I497" s="13"/>
      <c r="J497" s="13"/>
    </row>
    <row r="498" spans="9:10" ht="21" customHeight="1" x14ac:dyDescent="0.35">
      <c r="I498" s="13"/>
      <c r="J498" s="13"/>
    </row>
    <row r="499" spans="9:10" ht="21" customHeight="1" x14ac:dyDescent="0.35">
      <c r="I499" s="13"/>
      <c r="J499" s="13"/>
    </row>
    <row r="500" spans="9:10" ht="21" customHeight="1" x14ac:dyDescent="0.35">
      <c r="I500" s="13"/>
      <c r="J500" s="13"/>
    </row>
    <row r="501" spans="9:10" ht="21" customHeight="1" x14ac:dyDescent="0.35">
      <c r="I501" s="13"/>
      <c r="J501" s="13"/>
    </row>
    <row r="502" spans="9:10" ht="21" customHeight="1" x14ac:dyDescent="0.35">
      <c r="I502" s="13"/>
      <c r="J502" s="13"/>
    </row>
    <row r="503" spans="9:10" ht="21" customHeight="1" x14ac:dyDescent="0.35">
      <c r="I503" s="13"/>
      <c r="J503" s="13"/>
    </row>
    <row r="504" spans="9:10" ht="21" customHeight="1" x14ac:dyDescent="0.35">
      <c r="I504" s="13"/>
      <c r="J504" s="13"/>
    </row>
    <row r="505" spans="9:10" ht="21" customHeight="1" x14ac:dyDescent="0.35">
      <c r="I505" s="13"/>
      <c r="J505" s="13"/>
    </row>
    <row r="506" spans="9:10" ht="21" customHeight="1" x14ac:dyDescent="0.35">
      <c r="I506" s="13"/>
      <c r="J506" s="13"/>
    </row>
    <row r="507" spans="9:10" ht="21" customHeight="1" x14ac:dyDescent="0.35">
      <c r="I507" s="13"/>
      <c r="J507" s="13"/>
    </row>
    <row r="508" spans="9:10" ht="21" customHeight="1" x14ac:dyDescent="0.35">
      <c r="I508" s="13"/>
      <c r="J508" s="13"/>
    </row>
    <row r="509" spans="9:10" ht="21" customHeight="1" x14ac:dyDescent="0.35">
      <c r="I509" s="13"/>
      <c r="J509" s="13"/>
    </row>
    <row r="510" spans="9:10" ht="21" customHeight="1" x14ac:dyDescent="0.35">
      <c r="I510" s="13"/>
      <c r="J510" s="13"/>
    </row>
    <row r="511" spans="9:10" ht="21" customHeight="1" x14ac:dyDescent="0.35">
      <c r="I511" s="13"/>
      <c r="J511" s="13"/>
    </row>
    <row r="512" spans="9:10" ht="21" customHeight="1" x14ac:dyDescent="0.35">
      <c r="I512" s="13"/>
      <c r="J512" s="13"/>
    </row>
    <row r="513" spans="9:10" ht="21" customHeight="1" x14ac:dyDescent="0.35">
      <c r="I513" s="13"/>
      <c r="J513" s="13"/>
    </row>
    <row r="514" spans="9:10" ht="21" customHeight="1" x14ac:dyDescent="0.35">
      <c r="I514" s="13"/>
      <c r="J514" s="13"/>
    </row>
    <row r="515" spans="9:10" ht="21" customHeight="1" x14ac:dyDescent="0.35">
      <c r="I515" s="13"/>
      <c r="J515" s="13"/>
    </row>
    <row r="516" spans="9:10" ht="21" customHeight="1" x14ac:dyDescent="0.35">
      <c r="I516" s="13"/>
      <c r="J516" s="13"/>
    </row>
    <row r="517" spans="9:10" ht="21" customHeight="1" x14ac:dyDescent="0.35">
      <c r="I517" s="13"/>
      <c r="J517" s="13"/>
    </row>
    <row r="518" spans="9:10" ht="21" customHeight="1" x14ac:dyDescent="0.35">
      <c r="I518" s="13"/>
      <c r="J518" s="13"/>
    </row>
    <row r="519" spans="9:10" ht="21" customHeight="1" x14ac:dyDescent="0.35">
      <c r="I519" s="13"/>
      <c r="J519" s="13"/>
    </row>
    <row r="520" spans="9:10" ht="21" customHeight="1" x14ac:dyDescent="0.35">
      <c r="I520" s="13"/>
      <c r="J520" s="13"/>
    </row>
    <row r="521" spans="9:10" ht="21" customHeight="1" x14ac:dyDescent="0.35">
      <c r="I521" s="13"/>
      <c r="J521" s="13"/>
    </row>
    <row r="522" spans="9:10" ht="21" customHeight="1" x14ac:dyDescent="0.35">
      <c r="I522" s="13"/>
      <c r="J522" s="13"/>
    </row>
    <row r="523" spans="9:10" ht="21" customHeight="1" x14ac:dyDescent="0.35">
      <c r="I523" s="13"/>
      <c r="J523" s="13"/>
    </row>
    <row r="524" spans="9:10" ht="21" customHeight="1" x14ac:dyDescent="0.35">
      <c r="I524" s="13"/>
      <c r="J524" s="13"/>
    </row>
    <row r="525" spans="9:10" ht="21" customHeight="1" x14ac:dyDescent="0.35">
      <c r="I525" s="13"/>
      <c r="J525" s="13"/>
    </row>
    <row r="526" spans="9:10" ht="21" customHeight="1" x14ac:dyDescent="0.35">
      <c r="I526" s="13"/>
      <c r="J526" s="13"/>
    </row>
    <row r="527" spans="9:10" ht="21" customHeight="1" x14ac:dyDescent="0.35">
      <c r="I527" s="13"/>
      <c r="J527" s="13"/>
    </row>
    <row r="528" spans="9:10" ht="21" customHeight="1" x14ac:dyDescent="0.35">
      <c r="I528" s="13"/>
      <c r="J528" s="13"/>
    </row>
    <row r="529" spans="9:10" ht="21" customHeight="1" x14ac:dyDescent="0.35">
      <c r="I529" s="13"/>
      <c r="J529" s="13"/>
    </row>
    <row r="530" spans="9:10" ht="21" customHeight="1" x14ac:dyDescent="0.35">
      <c r="I530" s="13"/>
      <c r="J530" s="13"/>
    </row>
    <row r="531" spans="9:10" ht="21" customHeight="1" x14ac:dyDescent="0.35">
      <c r="I531" s="13"/>
      <c r="J531" s="13"/>
    </row>
    <row r="532" spans="9:10" ht="21" customHeight="1" x14ac:dyDescent="0.35">
      <c r="I532" s="13"/>
      <c r="J532" s="13"/>
    </row>
    <row r="533" spans="9:10" ht="21" customHeight="1" x14ac:dyDescent="0.35">
      <c r="I533" s="13"/>
      <c r="J533" s="13"/>
    </row>
    <row r="534" spans="9:10" ht="21" customHeight="1" x14ac:dyDescent="0.35">
      <c r="I534" s="13"/>
      <c r="J534" s="13"/>
    </row>
    <row r="535" spans="9:10" ht="21" customHeight="1" x14ac:dyDescent="0.35">
      <c r="I535" s="13"/>
      <c r="J535" s="13"/>
    </row>
    <row r="536" spans="9:10" ht="21" customHeight="1" x14ac:dyDescent="0.35">
      <c r="I536" s="13"/>
      <c r="J536" s="13"/>
    </row>
    <row r="537" spans="9:10" ht="21" customHeight="1" x14ac:dyDescent="0.35">
      <c r="I537" s="13"/>
      <c r="J537" s="13"/>
    </row>
    <row r="538" spans="9:10" ht="21" customHeight="1" x14ac:dyDescent="0.35">
      <c r="I538" s="13"/>
      <c r="J538" s="13"/>
    </row>
    <row r="539" spans="9:10" ht="21" customHeight="1" x14ac:dyDescent="0.35">
      <c r="I539" s="13"/>
      <c r="J539" s="13"/>
    </row>
    <row r="540" spans="9:10" ht="21" customHeight="1" x14ac:dyDescent="0.35">
      <c r="I540" s="13"/>
      <c r="J540" s="13"/>
    </row>
    <row r="541" spans="9:10" ht="21" customHeight="1" x14ac:dyDescent="0.35">
      <c r="I541" s="13"/>
      <c r="J541" s="13"/>
    </row>
    <row r="542" spans="9:10" ht="21" customHeight="1" x14ac:dyDescent="0.35">
      <c r="I542" s="13"/>
      <c r="J542" s="13"/>
    </row>
    <row r="543" spans="9:10" ht="21" customHeight="1" x14ac:dyDescent="0.35">
      <c r="I543" s="13"/>
      <c r="J543" s="13"/>
    </row>
    <row r="544" spans="9:10" ht="21" customHeight="1" x14ac:dyDescent="0.35">
      <c r="I544" s="13"/>
      <c r="J544" s="13"/>
    </row>
    <row r="545" spans="9:10" ht="21" customHeight="1" x14ac:dyDescent="0.35">
      <c r="I545" s="13"/>
      <c r="J545" s="13"/>
    </row>
    <row r="546" spans="9:10" ht="21" customHeight="1" x14ac:dyDescent="0.35">
      <c r="I546" s="13"/>
      <c r="J546" s="13"/>
    </row>
    <row r="547" spans="9:10" ht="21" customHeight="1" x14ac:dyDescent="0.35">
      <c r="I547" s="13"/>
      <c r="J547" s="13"/>
    </row>
    <row r="548" spans="9:10" ht="21" customHeight="1" x14ac:dyDescent="0.35">
      <c r="I548" s="13"/>
      <c r="J548" s="13"/>
    </row>
    <row r="549" spans="9:10" ht="21" customHeight="1" x14ac:dyDescent="0.35">
      <c r="I549" s="13"/>
      <c r="J549" s="13"/>
    </row>
    <row r="550" spans="9:10" ht="21" customHeight="1" x14ac:dyDescent="0.35">
      <c r="I550" s="13"/>
      <c r="J550" s="13"/>
    </row>
    <row r="551" spans="9:10" ht="21" customHeight="1" x14ac:dyDescent="0.35">
      <c r="I551" s="13"/>
      <c r="J551" s="13"/>
    </row>
    <row r="552" spans="9:10" ht="21" customHeight="1" x14ac:dyDescent="0.35">
      <c r="I552" s="13"/>
      <c r="J552" s="13"/>
    </row>
    <row r="553" spans="9:10" ht="21" customHeight="1" x14ac:dyDescent="0.35">
      <c r="I553" s="13"/>
      <c r="J553" s="13"/>
    </row>
    <row r="554" spans="9:10" ht="21" customHeight="1" x14ac:dyDescent="0.35">
      <c r="I554" s="13"/>
      <c r="J554" s="13"/>
    </row>
    <row r="555" spans="9:10" ht="21" customHeight="1" x14ac:dyDescent="0.35">
      <c r="I555" s="13"/>
      <c r="J555" s="13"/>
    </row>
    <row r="556" spans="9:10" ht="21" customHeight="1" x14ac:dyDescent="0.35">
      <c r="I556" s="13"/>
      <c r="J556" s="13"/>
    </row>
    <row r="557" spans="9:10" ht="21" customHeight="1" x14ac:dyDescent="0.35">
      <c r="I557" s="13"/>
      <c r="J557" s="13"/>
    </row>
    <row r="558" spans="9:10" ht="21" customHeight="1" x14ac:dyDescent="0.35">
      <c r="I558" s="13"/>
      <c r="J558" s="13"/>
    </row>
    <row r="559" spans="9:10" ht="21" customHeight="1" x14ac:dyDescent="0.35">
      <c r="I559" s="13"/>
      <c r="J559" s="13"/>
    </row>
    <row r="560" spans="9:10" ht="21" customHeight="1" x14ac:dyDescent="0.35">
      <c r="I560" s="13"/>
      <c r="J560" s="13"/>
    </row>
    <row r="561" spans="9:10" ht="21" customHeight="1" x14ac:dyDescent="0.35">
      <c r="I561" s="13"/>
      <c r="J561" s="13"/>
    </row>
    <row r="562" spans="9:10" ht="21" customHeight="1" x14ac:dyDescent="0.35">
      <c r="I562" s="13"/>
      <c r="J562" s="13"/>
    </row>
    <row r="563" spans="9:10" ht="21" customHeight="1" x14ac:dyDescent="0.35">
      <c r="I563" s="13"/>
      <c r="J563" s="13"/>
    </row>
    <row r="564" spans="9:10" ht="21" customHeight="1" x14ac:dyDescent="0.35">
      <c r="I564" s="13"/>
      <c r="J564" s="13"/>
    </row>
    <row r="565" spans="9:10" ht="21" customHeight="1" x14ac:dyDescent="0.35">
      <c r="I565" s="13"/>
      <c r="J565" s="13"/>
    </row>
    <row r="566" spans="9:10" ht="21" customHeight="1" x14ac:dyDescent="0.35">
      <c r="I566" s="13"/>
      <c r="J566" s="13"/>
    </row>
    <row r="567" spans="9:10" ht="21" customHeight="1" x14ac:dyDescent="0.35">
      <c r="I567" s="13"/>
      <c r="J567" s="13"/>
    </row>
    <row r="568" spans="9:10" ht="21" customHeight="1" x14ac:dyDescent="0.35">
      <c r="I568" s="13"/>
      <c r="J568" s="13"/>
    </row>
    <row r="569" spans="9:10" ht="21" customHeight="1" x14ac:dyDescent="0.35">
      <c r="I569" s="13"/>
      <c r="J569" s="13"/>
    </row>
    <row r="570" spans="9:10" ht="21" customHeight="1" x14ac:dyDescent="0.35">
      <c r="I570" s="13"/>
      <c r="J570" s="13"/>
    </row>
    <row r="571" spans="9:10" ht="21" customHeight="1" x14ac:dyDescent="0.35">
      <c r="I571" s="13"/>
      <c r="J571" s="13"/>
    </row>
    <row r="572" spans="9:10" ht="21" customHeight="1" x14ac:dyDescent="0.35">
      <c r="I572" s="13"/>
      <c r="J572" s="13"/>
    </row>
    <row r="573" spans="9:10" ht="21" customHeight="1" x14ac:dyDescent="0.35">
      <c r="I573" s="13"/>
      <c r="J573" s="13"/>
    </row>
    <row r="574" spans="9:10" ht="21" customHeight="1" x14ac:dyDescent="0.35">
      <c r="I574" s="13"/>
      <c r="J574" s="13"/>
    </row>
    <row r="575" spans="9:10" ht="21" customHeight="1" x14ac:dyDescent="0.35">
      <c r="I575" s="13"/>
      <c r="J575" s="13"/>
    </row>
    <row r="576" spans="9:10" ht="21" customHeight="1" x14ac:dyDescent="0.35">
      <c r="I576" s="13"/>
      <c r="J576" s="13"/>
    </row>
    <row r="577" spans="9:10" ht="21" customHeight="1" x14ac:dyDescent="0.35">
      <c r="I577" s="13"/>
      <c r="J577" s="13"/>
    </row>
    <row r="578" spans="9:10" ht="21" customHeight="1" x14ac:dyDescent="0.35">
      <c r="I578" s="13"/>
      <c r="J578" s="13"/>
    </row>
    <row r="579" spans="9:10" ht="21" customHeight="1" x14ac:dyDescent="0.35">
      <c r="I579" s="13"/>
      <c r="J579" s="13"/>
    </row>
    <row r="580" spans="9:10" ht="21" customHeight="1" x14ac:dyDescent="0.35">
      <c r="I580" s="13"/>
      <c r="J580" s="13"/>
    </row>
    <row r="581" spans="9:10" ht="21" customHeight="1" x14ac:dyDescent="0.35">
      <c r="I581" s="13"/>
      <c r="J581" s="13"/>
    </row>
    <row r="582" spans="9:10" ht="21" customHeight="1" x14ac:dyDescent="0.35">
      <c r="I582" s="13"/>
      <c r="J582" s="13"/>
    </row>
    <row r="583" spans="9:10" ht="21" customHeight="1" x14ac:dyDescent="0.35">
      <c r="I583" s="13"/>
      <c r="J583" s="13"/>
    </row>
    <row r="584" spans="9:10" ht="21" customHeight="1" x14ac:dyDescent="0.35">
      <c r="I584" s="13"/>
      <c r="J584" s="13"/>
    </row>
    <row r="585" spans="9:10" ht="21" customHeight="1" x14ac:dyDescent="0.35">
      <c r="I585" s="13"/>
      <c r="J585" s="13"/>
    </row>
    <row r="586" spans="9:10" ht="21" customHeight="1" x14ac:dyDescent="0.35">
      <c r="I586" s="13"/>
      <c r="J586" s="13"/>
    </row>
    <row r="587" spans="9:10" ht="21" customHeight="1" x14ac:dyDescent="0.35">
      <c r="I587" s="13"/>
      <c r="J587" s="13"/>
    </row>
    <row r="588" spans="9:10" ht="21" customHeight="1" x14ac:dyDescent="0.35">
      <c r="I588" s="13"/>
      <c r="J588" s="13"/>
    </row>
    <row r="589" spans="9:10" ht="21" customHeight="1" x14ac:dyDescent="0.35">
      <c r="I589" s="13"/>
      <c r="J589" s="13"/>
    </row>
    <row r="590" spans="9:10" ht="21" customHeight="1" x14ac:dyDescent="0.35">
      <c r="I590" s="13"/>
      <c r="J590" s="13"/>
    </row>
    <row r="591" spans="9:10" ht="21" customHeight="1" x14ac:dyDescent="0.35">
      <c r="I591" s="13"/>
      <c r="J591" s="13"/>
    </row>
    <row r="592" spans="9:10" ht="21" customHeight="1" x14ac:dyDescent="0.35">
      <c r="I592" s="13"/>
      <c r="J592" s="13"/>
    </row>
    <row r="593" spans="9:10" ht="21" customHeight="1" x14ac:dyDescent="0.35">
      <c r="I593" s="13"/>
      <c r="J593" s="13"/>
    </row>
    <row r="594" spans="9:10" ht="21" customHeight="1" x14ac:dyDescent="0.35">
      <c r="I594" s="13"/>
      <c r="J594" s="13"/>
    </row>
    <row r="595" spans="9:10" ht="21" customHeight="1" x14ac:dyDescent="0.35">
      <c r="I595" s="13"/>
      <c r="J595" s="13"/>
    </row>
    <row r="596" spans="9:10" ht="21" customHeight="1" x14ac:dyDescent="0.35">
      <c r="I596" s="13"/>
      <c r="J596" s="13"/>
    </row>
    <row r="597" spans="9:10" ht="21" customHeight="1" x14ac:dyDescent="0.35">
      <c r="I597" s="13"/>
      <c r="J597" s="13"/>
    </row>
    <row r="598" spans="9:10" ht="21" customHeight="1" x14ac:dyDescent="0.35">
      <c r="I598" s="13"/>
      <c r="J598" s="13"/>
    </row>
    <row r="599" spans="9:10" ht="21" customHeight="1" x14ac:dyDescent="0.35">
      <c r="I599" s="13"/>
      <c r="J599" s="13"/>
    </row>
    <row r="600" spans="9:10" ht="21" customHeight="1" x14ac:dyDescent="0.35">
      <c r="I600" s="13"/>
      <c r="J600" s="13"/>
    </row>
    <row r="601" spans="9:10" ht="21" customHeight="1" x14ac:dyDescent="0.35">
      <c r="I601" s="13"/>
      <c r="J601" s="13"/>
    </row>
    <row r="602" spans="9:10" ht="21" customHeight="1" x14ac:dyDescent="0.35">
      <c r="I602" s="13"/>
      <c r="J602" s="13"/>
    </row>
    <row r="603" spans="9:10" ht="21" customHeight="1" x14ac:dyDescent="0.35">
      <c r="I603" s="13"/>
      <c r="J603" s="13"/>
    </row>
    <row r="604" spans="9:10" ht="21" customHeight="1" x14ac:dyDescent="0.35">
      <c r="I604" s="13"/>
      <c r="J604" s="13"/>
    </row>
    <row r="605" spans="9:10" ht="21" customHeight="1" x14ac:dyDescent="0.35">
      <c r="I605" s="13"/>
      <c r="J605" s="13"/>
    </row>
    <row r="606" spans="9:10" ht="21" customHeight="1" x14ac:dyDescent="0.35">
      <c r="I606" s="13"/>
      <c r="J606" s="13"/>
    </row>
    <row r="607" spans="9:10" ht="21" customHeight="1" x14ac:dyDescent="0.35">
      <c r="I607" s="13"/>
      <c r="J607" s="13"/>
    </row>
    <row r="608" spans="9:10" ht="21" customHeight="1" x14ac:dyDescent="0.35">
      <c r="I608" s="13"/>
      <c r="J608" s="13"/>
    </row>
    <row r="609" spans="9:10" ht="21" customHeight="1" x14ac:dyDescent="0.35">
      <c r="I609" s="13"/>
      <c r="J609" s="13"/>
    </row>
    <row r="610" spans="9:10" ht="21" customHeight="1" x14ac:dyDescent="0.35">
      <c r="I610" s="13"/>
      <c r="J610" s="13"/>
    </row>
    <row r="611" spans="9:10" ht="21" customHeight="1" x14ac:dyDescent="0.35">
      <c r="I611" s="13"/>
      <c r="J611" s="13"/>
    </row>
    <row r="612" spans="9:10" ht="21" customHeight="1" x14ac:dyDescent="0.35">
      <c r="I612" s="13"/>
      <c r="J612" s="13"/>
    </row>
    <row r="613" spans="9:10" ht="21" customHeight="1" x14ac:dyDescent="0.35">
      <c r="I613" s="13"/>
      <c r="J613" s="13"/>
    </row>
    <row r="614" spans="9:10" ht="21" customHeight="1" x14ac:dyDescent="0.35">
      <c r="I614" s="13"/>
      <c r="J614" s="13"/>
    </row>
    <row r="615" spans="9:10" ht="21" customHeight="1" x14ac:dyDescent="0.35">
      <c r="I615" s="13"/>
      <c r="J615" s="13"/>
    </row>
    <row r="616" spans="9:10" ht="21" customHeight="1" x14ac:dyDescent="0.35">
      <c r="I616" s="13"/>
      <c r="J616" s="13"/>
    </row>
    <row r="617" spans="9:10" ht="21" customHeight="1" x14ac:dyDescent="0.35">
      <c r="I617" s="13"/>
      <c r="J617" s="13"/>
    </row>
    <row r="618" spans="9:10" ht="21" customHeight="1" x14ac:dyDescent="0.35">
      <c r="I618" s="13"/>
      <c r="J618" s="13"/>
    </row>
    <row r="619" spans="9:10" ht="21" customHeight="1" x14ac:dyDescent="0.35">
      <c r="I619" s="13"/>
      <c r="J619" s="13"/>
    </row>
    <row r="620" spans="9:10" ht="21" customHeight="1" x14ac:dyDescent="0.35">
      <c r="I620" s="13"/>
      <c r="J620" s="13"/>
    </row>
    <row r="621" spans="9:10" ht="21" customHeight="1" x14ac:dyDescent="0.35">
      <c r="I621" s="13"/>
      <c r="J621" s="13"/>
    </row>
    <row r="622" spans="9:10" ht="21" customHeight="1" x14ac:dyDescent="0.35">
      <c r="I622" s="13"/>
      <c r="J622" s="13"/>
    </row>
    <row r="623" spans="9:10" ht="21" customHeight="1" x14ac:dyDescent="0.35">
      <c r="I623" s="13"/>
      <c r="J623" s="13"/>
    </row>
    <row r="624" spans="9:10" ht="21" customHeight="1" x14ac:dyDescent="0.35">
      <c r="I624" s="13"/>
      <c r="J624" s="13"/>
    </row>
    <row r="625" spans="9:10" ht="21" customHeight="1" x14ac:dyDescent="0.35">
      <c r="I625" s="13"/>
      <c r="J625" s="13"/>
    </row>
    <row r="626" spans="9:10" ht="21" customHeight="1" x14ac:dyDescent="0.35">
      <c r="I626" s="13"/>
      <c r="J626" s="13"/>
    </row>
    <row r="627" spans="9:10" ht="21" customHeight="1" x14ac:dyDescent="0.35">
      <c r="I627" s="13"/>
      <c r="J627" s="13"/>
    </row>
    <row r="628" spans="9:10" ht="21" customHeight="1" x14ac:dyDescent="0.35">
      <c r="I628" s="13"/>
      <c r="J628" s="13"/>
    </row>
    <row r="629" spans="9:10" ht="21" customHeight="1" x14ac:dyDescent="0.35">
      <c r="I629" s="13"/>
      <c r="J629" s="13"/>
    </row>
    <row r="630" spans="9:10" ht="21" customHeight="1" x14ac:dyDescent="0.35">
      <c r="I630" s="13"/>
      <c r="J630" s="13"/>
    </row>
    <row r="631" spans="9:10" ht="21" customHeight="1" x14ac:dyDescent="0.35">
      <c r="I631" s="13"/>
      <c r="J631" s="13"/>
    </row>
    <row r="632" spans="9:10" ht="21" customHeight="1" x14ac:dyDescent="0.35">
      <c r="I632" s="13"/>
      <c r="J632" s="13"/>
    </row>
    <row r="633" spans="9:10" ht="21" customHeight="1" x14ac:dyDescent="0.35">
      <c r="I633" s="13"/>
      <c r="J633" s="13"/>
    </row>
    <row r="634" spans="9:10" ht="21" customHeight="1" x14ac:dyDescent="0.35">
      <c r="I634" s="13"/>
      <c r="J634" s="13"/>
    </row>
    <row r="635" spans="9:10" ht="21" customHeight="1" x14ac:dyDescent="0.35">
      <c r="I635" s="13"/>
      <c r="J635" s="13"/>
    </row>
    <row r="636" spans="9:10" ht="21" customHeight="1" x14ac:dyDescent="0.35">
      <c r="I636" s="13"/>
      <c r="J636" s="13"/>
    </row>
    <row r="637" spans="9:10" ht="21" customHeight="1" x14ac:dyDescent="0.35">
      <c r="I637" s="13"/>
      <c r="J637" s="13"/>
    </row>
    <row r="638" spans="9:10" ht="21" customHeight="1" x14ac:dyDescent="0.35">
      <c r="I638" s="13"/>
      <c r="J638" s="13"/>
    </row>
    <row r="639" spans="9:10" ht="21" customHeight="1" x14ac:dyDescent="0.35">
      <c r="I639" s="13"/>
      <c r="J639" s="13"/>
    </row>
    <row r="640" spans="9:10" ht="21" customHeight="1" x14ac:dyDescent="0.35">
      <c r="I640" s="13"/>
      <c r="J640" s="13"/>
    </row>
    <row r="641" spans="9:10" ht="21" customHeight="1" x14ac:dyDescent="0.35">
      <c r="I641" s="13"/>
      <c r="J641" s="13"/>
    </row>
    <row r="642" spans="9:10" ht="21" customHeight="1" x14ac:dyDescent="0.35">
      <c r="I642" s="13"/>
      <c r="J642" s="13"/>
    </row>
    <row r="643" spans="9:10" ht="21" customHeight="1" x14ac:dyDescent="0.35">
      <c r="I643" s="13"/>
      <c r="J643" s="13"/>
    </row>
    <row r="644" spans="9:10" ht="21" customHeight="1" x14ac:dyDescent="0.35">
      <c r="I644" s="13"/>
      <c r="J644" s="13"/>
    </row>
    <row r="645" spans="9:10" ht="21" customHeight="1" x14ac:dyDescent="0.35">
      <c r="I645" s="13"/>
      <c r="J645" s="13"/>
    </row>
    <row r="646" spans="9:10" ht="21" customHeight="1" x14ac:dyDescent="0.35">
      <c r="I646" s="13"/>
      <c r="J646" s="13"/>
    </row>
    <row r="647" spans="9:10" ht="21" customHeight="1" x14ac:dyDescent="0.35">
      <c r="I647" s="13"/>
      <c r="J647" s="13"/>
    </row>
    <row r="648" spans="9:10" ht="21" customHeight="1" x14ac:dyDescent="0.35">
      <c r="I648" s="13"/>
      <c r="J648" s="13"/>
    </row>
    <row r="649" spans="9:10" ht="21" customHeight="1" x14ac:dyDescent="0.35">
      <c r="I649" s="13"/>
      <c r="J649" s="13"/>
    </row>
    <row r="650" spans="9:10" ht="21" customHeight="1" x14ac:dyDescent="0.35">
      <c r="I650" s="13"/>
      <c r="J650" s="13"/>
    </row>
    <row r="651" spans="9:10" ht="21" customHeight="1" x14ac:dyDescent="0.35">
      <c r="I651" s="13"/>
      <c r="J651" s="13"/>
    </row>
    <row r="652" spans="9:10" ht="21" customHeight="1" x14ac:dyDescent="0.35">
      <c r="I652" s="13"/>
      <c r="J652" s="13"/>
    </row>
    <row r="653" spans="9:10" ht="21" customHeight="1" x14ac:dyDescent="0.35">
      <c r="I653" s="13"/>
      <c r="J653" s="13"/>
    </row>
    <row r="654" spans="9:10" ht="21" customHeight="1" x14ac:dyDescent="0.35">
      <c r="I654" s="13"/>
      <c r="J654" s="13"/>
    </row>
    <row r="655" spans="9:10" ht="21" customHeight="1" x14ac:dyDescent="0.35">
      <c r="I655" s="13"/>
      <c r="J655" s="13"/>
    </row>
    <row r="656" spans="9:10" ht="21" customHeight="1" x14ac:dyDescent="0.35">
      <c r="I656" s="13"/>
      <c r="J656" s="13"/>
    </row>
    <row r="657" spans="9:10" ht="21" customHeight="1" x14ac:dyDescent="0.35">
      <c r="I657" s="13"/>
      <c r="J657" s="13"/>
    </row>
    <row r="658" spans="9:10" ht="21" customHeight="1" x14ac:dyDescent="0.35">
      <c r="I658" s="13"/>
      <c r="J658" s="13"/>
    </row>
    <row r="659" spans="9:10" ht="21" customHeight="1" x14ac:dyDescent="0.35">
      <c r="I659" s="13"/>
      <c r="J659" s="13"/>
    </row>
    <row r="660" spans="9:10" ht="21" customHeight="1" x14ac:dyDescent="0.35">
      <c r="I660" s="13"/>
      <c r="J660" s="13"/>
    </row>
    <row r="661" spans="9:10" ht="21" customHeight="1" x14ac:dyDescent="0.35">
      <c r="I661" s="13"/>
      <c r="J661" s="13"/>
    </row>
    <row r="662" spans="9:10" ht="21" customHeight="1" x14ac:dyDescent="0.35">
      <c r="I662" s="13"/>
      <c r="J662" s="13"/>
    </row>
    <row r="663" spans="9:10" ht="21" customHeight="1" x14ac:dyDescent="0.35">
      <c r="I663" s="13"/>
      <c r="J663" s="13"/>
    </row>
    <row r="664" spans="9:10" ht="21" customHeight="1" x14ac:dyDescent="0.35">
      <c r="I664" s="13"/>
      <c r="J664" s="13"/>
    </row>
    <row r="665" spans="9:10" ht="21" customHeight="1" x14ac:dyDescent="0.35">
      <c r="I665" s="13"/>
      <c r="J665" s="13"/>
    </row>
    <row r="666" spans="9:10" ht="21" customHeight="1" x14ac:dyDescent="0.35">
      <c r="I666" s="13"/>
      <c r="J666" s="13"/>
    </row>
    <row r="667" spans="9:10" ht="21" customHeight="1" x14ac:dyDescent="0.35">
      <c r="I667" s="13"/>
      <c r="J667" s="13"/>
    </row>
    <row r="668" spans="9:10" ht="21" customHeight="1" x14ac:dyDescent="0.35">
      <c r="I668" s="13"/>
      <c r="J668" s="13"/>
    </row>
    <row r="669" spans="9:10" ht="21" customHeight="1" x14ac:dyDescent="0.35">
      <c r="I669" s="13"/>
      <c r="J669" s="13"/>
    </row>
    <row r="670" spans="9:10" ht="21" customHeight="1" x14ac:dyDescent="0.35">
      <c r="I670" s="13"/>
      <c r="J670" s="13"/>
    </row>
    <row r="671" spans="9:10" ht="21" customHeight="1" x14ac:dyDescent="0.35">
      <c r="I671" s="13"/>
      <c r="J671" s="13"/>
    </row>
    <row r="672" spans="9:10" ht="21" customHeight="1" x14ac:dyDescent="0.35">
      <c r="I672" s="13"/>
      <c r="J672" s="13"/>
    </row>
    <row r="673" spans="9:10" ht="21" customHeight="1" x14ac:dyDescent="0.35">
      <c r="I673" s="13"/>
      <c r="J673" s="13"/>
    </row>
    <row r="674" spans="9:10" ht="21" customHeight="1" x14ac:dyDescent="0.35">
      <c r="I674" s="13"/>
      <c r="J674" s="13"/>
    </row>
    <row r="675" spans="9:10" ht="21" customHeight="1" x14ac:dyDescent="0.35">
      <c r="I675" s="13"/>
      <c r="J675" s="13"/>
    </row>
    <row r="676" spans="9:10" ht="21" customHeight="1" x14ac:dyDescent="0.35">
      <c r="I676" s="13"/>
      <c r="J676" s="13"/>
    </row>
    <row r="677" spans="9:10" ht="21" customHeight="1" x14ac:dyDescent="0.35">
      <c r="I677" s="13"/>
      <c r="J677" s="13"/>
    </row>
    <row r="678" spans="9:10" ht="21" customHeight="1" x14ac:dyDescent="0.35">
      <c r="I678" s="13"/>
      <c r="J678" s="13"/>
    </row>
    <row r="679" spans="9:10" ht="21" customHeight="1" x14ac:dyDescent="0.35">
      <c r="I679" s="13"/>
      <c r="J679" s="13"/>
    </row>
    <row r="680" spans="9:10" ht="21" customHeight="1" x14ac:dyDescent="0.35">
      <c r="I680" s="13"/>
      <c r="J680" s="13"/>
    </row>
    <row r="681" spans="9:10" ht="21" customHeight="1" x14ac:dyDescent="0.35">
      <c r="I681" s="13"/>
      <c r="J681" s="13"/>
    </row>
    <row r="682" spans="9:10" ht="21" customHeight="1" x14ac:dyDescent="0.35">
      <c r="I682" s="13"/>
      <c r="J682" s="13"/>
    </row>
    <row r="683" spans="9:10" ht="21" customHeight="1" x14ac:dyDescent="0.35">
      <c r="I683" s="13"/>
      <c r="J683" s="13"/>
    </row>
    <row r="684" spans="9:10" ht="21" customHeight="1" x14ac:dyDescent="0.35">
      <c r="I684" s="13"/>
      <c r="J684" s="13"/>
    </row>
    <row r="685" spans="9:10" ht="21" customHeight="1" x14ac:dyDescent="0.35">
      <c r="I685" s="13"/>
      <c r="J685" s="13"/>
    </row>
    <row r="686" spans="9:10" ht="21" customHeight="1" x14ac:dyDescent="0.35">
      <c r="I686" s="13"/>
      <c r="J686" s="13"/>
    </row>
    <row r="687" spans="9:10" ht="21" customHeight="1" x14ac:dyDescent="0.35">
      <c r="I687" s="13"/>
      <c r="J687" s="13"/>
    </row>
    <row r="688" spans="9:10" ht="21" customHeight="1" x14ac:dyDescent="0.35">
      <c r="I688" s="13"/>
      <c r="J688" s="13"/>
    </row>
    <row r="689" spans="9:10" ht="21" customHeight="1" x14ac:dyDescent="0.35">
      <c r="I689" s="13"/>
      <c r="J689" s="13"/>
    </row>
    <row r="690" spans="9:10" ht="21" customHeight="1" x14ac:dyDescent="0.35">
      <c r="I690" s="13"/>
      <c r="J690" s="13"/>
    </row>
    <row r="691" spans="9:10" ht="21" customHeight="1" x14ac:dyDescent="0.35">
      <c r="I691" s="13"/>
      <c r="J691" s="13"/>
    </row>
    <row r="692" spans="9:10" ht="21" customHeight="1" x14ac:dyDescent="0.35">
      <c r="I692" s="13"/>
      <c r="J692" s="13"/>
    </row>
    <row r="693" spans="9:10" ht="21" customHeight="1" x14ac:dyDescent="0.35">
      <c r="I693" s="13"/>
      <c r="J693" s="13"/>
    </row>
    <row r="694" spans="9:10" ht="21" customHeight="1" x14ac:dyDescent="0.35">
      <c r="I694" s="13"/>
      <c r="J694" s="13"/>
    </row>
    <row r="695" spans="9:10" ht="21" customHeight="1" x14ac:dyDescent="0.35">
      <c r="I695" s="13"/>
      <c r="J695" s="13"/>
    </row>
    <row r="696" spans="9:10" ht="21" customHeight="1" x14ac:dyDescent="0.35">
      <c r="I696" s="13"/>
      <c r="J696" s="13"/>
    </row>
    <row r="697" spans="9:10" ht="21" customHeight="1" x14ac:dyDescent="0.35">
      <c r="I697" s="13"/>
      <c r="J697" s="13"/>
    </row>
    <row r="698" spans="9:10" ht="21" customHeight="1" x14ac:dyDescent="0.35">
      <c r="I698" s="13"/>
      <c r="J698" s="13"/>
    </row>
    <row r="699" spans="9:10" ht="21" customHeight="1" x14ac:dyDescent="0.35">
      <c r="I699" s="13"/>
      <c r="J699" s="13"/>
    </row>
    <row r="700" spans="9:10" ht="21" customHeight="1" x14ac:dyDescent="0.35">
      <c r="I700" s="13"/>
      <c r="J700" s="13"/>
    </row>
    <row r="701" spans="9:10" ht="21" customHeight="1" x14ac:dyDescent="0.35">
      <c r="I701" s="13"/>
      <c r="J701" s="13"/>
    </row>
    <row r="702" spans="9:10" ht="21" customHeight="1" x14ac:dyDescent="0.35">
      <c r="I702" s="13"/>
      <c r="J702" s="13"/>
    </row>
    <row r="703" spans="9:10" ht="21" customHeight="1" x14ac:dyDescent="0.35">
      <c r="I703" s="13"/>
      <c r="J703" s="13"/>
    </row>
    <row r="704" spans="9:10" ht="21" customHeight="1" x14ac:dyDescent="0.35">
      <c r="I704" s="13"/>
      <c r="J704" s="13"/>
    </row>
    <row r="705" spans="9:10" ht="21" customHeight="1" x14ac:dyDescent="0.35">
      <c r="I705" s="13"/>
      <c r="J705" s="13"/>
    </row>
    <row r="706" spans="9:10" ht="21" customHeight="1" x14ac:dyDescent="0.35">
      <c r="I706" s="13"/>
      <c r="J706" s="13"/>
    </row>
    <row r="707" spans="9:10" ht="21" customHeight="1" x14ac:dyDescent="0.35">
      <c r="I707" s="13"/>
      <c r="J707" s="13"/>
    </row>
    <row r="708" spans="9:10" ht="21" customHeight="1" x14ac:dyDescent="0.35">
      <c r="I708" s="13"/>
      <c r="J708" s="13"/>
    </row>
    <row r="709" spans="9:10" ht="21" customHeight="1" x14ac:dyDescent="0.35">
      <c r="I709" s="13"/>
      <c r="J709" s="13"/>
    </row>
    <row r="710" spans="9:10" ht="21" customHeight="1" x14ac:dyDescent="0.35">
      <c r="I710" s="13"/>
      <c r="J710" s="13"/>
    </row>
    <row r="711" spans="9:10" ht="21" customHeight="1" x14ac:dyDescent="0.35">
      <c r="I711" s="13"/>
      <c r="J711" s="13"/>
    </row>
    <row r="712" spans="9:10" ht="21" customHeight="1" x14ac:dyDescent="0.35">
      <c r="I712" s="13"/>
      <c r="J712" s="13"/>
    </row>
    <row r="713" spans="9:10" ht="21" customHeight="1" x14ac:dyDescent="0.35">
      <c r="I713" s="13"/>
      <c r="J713" s="13"/>
    </row>
    <row r="714" spans="9:10" ht="21" customHeight="1" x14ac:dyDescent="0.35">
      <c r="I714" s="13"/>
      <c r="J714" s="13"/>
    </row>
    <row r="715" spans="9:10" ht="21" customHeight="1" x14ac:dyDescent="0.35">
      <c r="I715" s="13"/>
      <c r="J715" s="13"/>
    </row>
    <row r="716" spans="9:10" ht="21" customHeight="1" x14ac:dyDescent="0.35">
      <c r="I716" s="13"/>
      <c r="J716" s="13"/>
    </row>
    <row r="717" spans="9:10" ht="21" customHeight="1" x14ac:dyDescent="0.35">
      <c r="I717" s="13"/>
      <c r="J717" s="13"/>
    </row>
    <row r="718" spans="9:10" ht="21" customHeight="1" x14ac:dyDescent="0.35">
      <c r="I718" s="13"/>
      <c r="J718" s="13"/>
    </row>
    <row r="719" spans="9:10" ht="21" customHeight="1" x14ac:dyDescent="0.35">
      <c r="I719" s="13"/>
      <c r="J719" s="13"/>
    </row>
    <row r="720" spans="9:10" ht="21" customHeight="1" x14ac:dyDescent="0.35">
      <c r="I720" s="13"/>
      <c r="J720" s="13"/>
    </row>
    <row r="721" spans="9:10" ht="21" customHeight="1" x14ac:dyDescent="0.35">
      <c r="I721" s="13"/>
      <c r="J721" s="13"/>
    </row>
    <row r="722" spans="9:10" ht="21" customHeight="1" x14ac:dyDescent="0.35">
      <c r="I722" s="13"/>
      <c r="J722" s="13"/>
    </row>
    <row r="723" spans="9:10" ht="21" customHeight="1" x14ac:dyDescent="0.35">
      <c r="I723" s="13"/>
      <c r="J723" s="13"/>
    </row>
    <row r="724" spans="9:10" ht="21" customHeight="1" x14ac:dyDescent="0.35">
      <c r="I724" s="13"/>
      <c r="J724" s="13"/>
    </row>
    <row r="725" spans="9:10" ht="21" customHeight="1" x14ac:dyDescent="0.35">
      <c r="I725" s="13"/>
      <c r="J725" s="13"/>
    </row>
    <row r="726" spans="9:10" ht="21" customHeight="1" x14ac:dyDescent="0.35">
      <c r="I726" s="13"/>
      <c r="J726" s="13"/>
    </row>
    <row r="727" spans="9:10" ht="21" customHeight="1" x14ac:dyDescent="0.35">
      <c r="I727" s="13"/>
      <c r="J727" s="13"/>
    </row>
    <row r="728" spans="9:10" ht="21" customHeight="1" x14ac:dyDescent="0.35">
      <c r="I728" s="13"/>
      <c r="J728" s="13"/>
    </row>
    <row r="729" spans="9:10" ht="21" customHeight="1" x14ac:dyDescent="0.35">
      <c r="I729" s="13"/>
      <c r="J729" s="13"/>
    </row>
    <row r="730" spans="9:10" ht="21" customHeight="1" x14ac:dyDescent="0.35">
      <c r="I730" s="13"/>
      <c r="J730" s="13"/>
    </row>
    <row r="731" spans="9:10" ht="21" customHeight="1" x14ac:dyDescent="0.35">
      <c r="I731" s="13"/>
      <c r="J731" s="13"/>
    </row>
    <row r="732" spans="9:10" ht="21" customHeight="1" x14ac:dyDescent="0.35">
      <c r="I732" s="13"/>
      <c r="J732" s="13"/>
    </row>
    <row r="733" spans="9:10" ht="21" customHeight="1" x14ac:dyDescent="0.35">
      <c r="I733" s="13"/>
      <c r="J733" s="13"/>
    </row>
    <row r="734" spans="9:10" ht="21" customHeight="1" x14ac:dyDescent="0.35">
      <c r="I734" s="13"/>
      <c r="J734" s="13"/>
    </row>
    <row r="735" spans="9:10" ht="21" customHeight="1" x14ac:dyDescent="0.35">
      <c r="I735" s="13"/>
      <c r="J735" s="13"/>
    </row>
    <row r="736" spans="9:10" ht="21" customHeight="1" x14ac:dyDescent="0.35">
      <c r="I736" s="13"/>
      <c r="J736" s="13"/>
    </row>
    <row r="737" spans="9:10" ht="21" customHeight="1" x14ac:dyDescent="0.35">
      <c r="I737" s="13"/>
      <c r="J737" s="13"/>
    </row>
    <row r="738" spans="9:10" ht="21" customHeight="1" x14ac:dyDescent="0.35">
      <c r="I738" s="13"/>
      <c r="J738" s="13"/>
    </row>
    <row r="739" spans="9:10" ht="21" customHeight="1" x14ac:dyDescent="0.35">
      <c r="I739" s="13"/>
      <c r="J739" s="13"/>
    </row>
    <row r="740" spans="9:10" ht="21" customHeight="1" x14ac:dyDescent="0.35">
      <c r="I740" s="13"/>
      <c r="J740" s="13"/>
    </row>
    <row r="741" spans="9:10" ht="21" customHeight="1" x14ac:dyDescent="0.35">
      <c r="I741" s="13"/>
      <c r="J741" s="13"/>
    </row>
    <row r="742" spans="9:10" ht="21" customHeight="1" x14ac:dyDescent="0.35">
      <c r="I742" s="13"/>
      <c r="J742" s="13"/>
    </row>
    <row r="743" spans="9:10" ht="21" customHeight="1" x14ac:dyDescent="0.35">
      <c r="I743" s="13"/>
      <c r="J743" s="13"/>
    </row>
    <row r="744" spans="9:10" ht="21" customHeight="1" x14ac:dyDescent="0.35">
      <c r="I744" s="13"/>
      <c r="J744" s="13"/>
    </row>
    <row r="745" spans="9:10" ht="21" customHeight="1" x14ac:dyDescent="0.35">
      <c r="I745" s="13"/>
      <c r="J745" s="13"/>
    </row>
    <row r="746" spans="9:10" ht="21" customHeight="1" x14ac:dyDescent="0.35">
      <c r="I746" s="13"/>
      <c r="J746" s="13"/>
    </row>
    <row r="747" spans="9:10" ht="21" customHeight="1" x14ac:dyDescent="0.35">
      <c r="I747" s="13"/>
      <c r="J747" s="13"/>
    </row>
    <row r="748" spans="9:10" ht="21" customHeight="1" x14ac:dyDescent="0.35">
      <c r="I748" s="13"/>
      <c r="J748" s="13"/>
    </row>
    <row r="749" spans="9:10" ht="21" customHeight="1" x14ac:dyDescent="0.35">
      <c r="I749" s="13"/>
      <c r="J749" s="13"/>
    </row>
    <row r="750" spans="9:10" ht="21" customHeight="1" x14ac:dyDescent="0.35">
      <c r="I750" s="13"/>
      <c r="J750" s="13"/>
    </row>
    <row r="751" spans="9:10" ht="21" customHeight="1" x14ac:dyDescent="0.35">
      <c r="I751" s="13"/>
      <c r="J751" s="13"/>
    </row>
    <row r="752" spans="9:10" ht="21" customHeight="1" x14ac:dyDescent="0.35">
      <c r="I752" s="13"/>
      <c r="J752" s="13"/>
    </row>
    <row r="753" spans="9:10" ht="21" customHeight="1" x14ac:dyDescent="0.35">
      <c r="I753" s="13"/>
      <c r="J753" s="13"/>
    </row>
    <row r="754" spans="9:10" ht="21" customHeight="1" x14ac:dyDescent="0.35">
      <c r="I754" s="13"/>
      <c r="J754" s="13"/>
    </row>
    <row r="755" spans="9:10" ht="21" customHeight="1" x14ac:dyDescent="0.35">
      <c r="I755" s="13"/>
      <c r="J755" s="13"/>
    </row>
    <row r="756" spans="9:10" ht="21" customHeight="1" x14ac:dyDescent="0.35">
      <c r="I756" s="13"/>
      <c r="J756" s="13"/>
    </row>
    <row r="757" spans="9:10" ht="21" customHeight="1" x14ac:dyDescent="0.35">
      <c r="I757" s="13"/>
      <c r="J757" s="13"/>
    </row>
    <row r="758" spans="9:10" ht="21" customHeight="1" x14ac:dyDescent="0.35">
      <c r="I758" s="13"/>
      <c r="J758" s="13"/>
    </row>
    <row r="759" spans="9:10" ht="21" customHeight="1" x14ac:dyDescent="0.35">
      <c r="I759" s="13"/>
      <c r="J759" s="13"/>
    </row>
    <row r="760" spans="9:10" ht="21" customHeight="1" x14ac:dyDescent="0.35">
      <c r="I760" s="13"/>
      <c r="J760" s="13"/>
    </row>
    <row r="761" spans="9:10" ht="21" customHeight="1" x14ac:dyDescent="0.35">
      <c r="I761" s="13"/>
      <c r="J761" s="13"/>
    </row>
    <row r="762" spans="9:10" ht="21" customHeight="1" x14ac:dyDescent="0.35">
      <c r="I762" s="13"/>
      <c r="J762" s="13"/>
    </row>
    <row r="763" spans="9:10" ht="21" customHeight="1" x14ac:dyDescent="0.35">
      <c r="I763" s="13"/>
      <c r="J763" s="13"/>
    </row>
    <row r="764" spans="9:10" ht="21" customHeight="1" x14ac:dyDescent="0.35">
      <c r="I764" s="13"/>
      <c r="J764" s="13"/>
    </row>
    <row r="765" spans="9:10" ht="21" customHeight="1" x14ac:dyDescent="0.35">
      <c r="I765" s="13"/>
      <c r="J765" s="13"/>
    </row>
    <row r="766" spans="9:10" ht="21" customHeight="1" x14ac:dyDescent="0.35">
      <c r="I766" s="13"/>
      <c r="J766" s="13"/>
    </row>
    <row r="767" spans="9:10" ht="21" customHeight="1" x14ac:dyDescent="0.35">
      <c r="I767" s="13"/>
      <c r="J767" s="13"/>
    </row>
    <row r="768" spans="9:10" ht="21" customHeight="1" x14ac:dyDescent="0.35">
      <c r="I768" s="13"/>
      <c r="J768" s="13"/>
    </row>
    <row r="769" spans="9:10" ht="21" customHeight="1" x14ac:dyDescent="0.35">
      <c r="I769" s="13"/>
      <c r="J769" s="13"/>
    </row>
    <row r="770" spans="9:10" ht="21" customHeight="1" x14ac:dyDescent="0.35">
      <c r="I770" s="13"/>
      <c r="J770" s="13"/>
    </row>
    <row r="771" spans="9:10" ht="21" customHeight="1" x14ac:dyDescent="0.35">
      <c r="I771" s="13"/>
      <c r="J771" s="13"/>
    </row>
    <row r="772" spans="9:10" ht="21" customHeight="1" x14ac:dyDescent="0.35">
      <c r="I772" s="13"/>
      <c r="J772" s="13"/>
    </row>
    <row r="773" spans="9:10" ht="21" customHeight="1" x14ac:dyDescent="0.35">
      <c r="I773" s="13"/>
      <c r="J773" s="13"/>
    </row>
    <row r="774" spans="9:10" ht="21" customHeight="1" x14ac:dyDescent="0.35">
      <c r="I774" s="13"/>
      <c r="J774" s="13"/>
    </row>
    <row r="775" spans="9:10" ht="21" customHeight="1" x14ac:dyDescent="0.35">
      <c r="I775" s="13"/>
      <c r="J775" s="13"/>
    </row>
    <row r="776" spans="9:10" ht="21" customHeight="1" x14ac:dyDescent="0.35">
      <c r="I776" s="13"/>
      <c r="J776" s="13"/>
    </row>
    <row r="777" spans="9:10" ht="21" customHeight="1" x14ac:dyDescent="0.35">
      <c r="I777" s="13"/>
      <c r="J777" s="13"/>
    </row>
    <row r="778" spans="9:10" ht="21" customHeight="1" x14ac:dyDescent="0.35">
      <c r="I778" s="13"/>
      <c r="J778" s="13"/>
    </row>
    <row r="779" spans="9:10" ht="21" customHeight="1" x14ac:dyDescent="0.35">
      <c r="I779" s="13"/>
      <c r="J779" s="13"/>
    </row>
    <row r="780" spans="9:10" ht="21" customHeight="1" x14ac:dyDescent="0.35">
      <c r="I780" s="13"/>
      <c r="J780" s="13"/>
    </row>
    <row r="781" spans="9:10" ht="21" customHeight="1" x14ac:dyDescent="0.35">
      <c r="I781" s="13"/>
      <c r="J781" s="13"/>
    </row>
    <row r="782" spans="9:10" ht="21" customHeight="1" x14ac:dyDescent="0.35">
      <c r="I782" s="13"/>
      <c r="J782" s="13"/>
    </row>
    <row r="783" spans="9:10" ht="21" customHeight="1" x14ac:dyDescent="0.35">
      <c r="I783" s="13"/>
      <c r="J783" s="13"/>
    </row>
    <row r="784" spans="9:10" ht="21" customHeight="1" x14ac:dyDescent="0.35">
      <c r="I784" s="13"/>
      <c r="J784" s="13"/>
    </row>
    <row r="785" spans="9:10" ht="21" customHeight="1" x14ac:dyDescent="0.35">
      <c r="I785" s="13"/>
      <c r="J785" s="13"/>
    </row>
    <row r="786" spans="9:10" ht="21" customHeight="1" x14ac:dyDescent="0.35">
      <c r="I786" s="13"/>
      <c r="J786" s="13"/>
    </row>
    <row r="787" spans="9:10" ht="21" customHeight="1" x14ac:dyDescent="0.35">
      <c r="I787" s="13"/>
      <c r="J787" s="13"/>
    </row>
    <row r="788" spans="9:10" ht="21" customHeight="1" x14ac:dyDescent="0.35">
      <c r="I788" s="13"/>
      <c r="J788" s="13"/>
    </row>
    <row r="789" spans="9:10" ht="21" customHeight="1" x14ac:dyDescent="0.35">
      <c r="I789" s="13"/>
      <c r="J789" s="13"/>
    </row>
    <row r="790" spans="9:10" ht="21" customHeight="1" x14ac:dyDescent="0.35">
      <c r="I790" s="13"/>
      <c r="J790" s="13"/>
    </row>
    <row r="791" spans="9:10" ht="21" customHeight="1" x14ac:dyDescent="0.35">
      <c r="I791" s="13"/>
      <c r="J791" s="13"/>
    </row>
    <row r="792" spans="9:10" ht="21" customHeight="1" x14ac:dyDescent="0.35">
      <c r="I792" s="13"/>
      <c r="J792" s="13"/>
    </row>
    <row r="793" spans="9:10" ht="21" customHeight="1" x14ac:dyDescent="0.35">
      <c r="I793" s="13"/>
      <c r="J793" s="13"/>
    </row>
    <row r="794" spans="9:10" ht="21" customHeight="1" x14ac:dyDescent="0.35">
      <c r="I794" s="13"/>
      <c r="J794" s="13"/>
    </row>
    <row r="795" spans="9:10" ht="21" customHeight="1" x14ac:dyDescent="0.35">
      <c r="I795" s="13"/>
      <c r="J795" s="13"/>
    </row>
    <row r="796" spans="9:10" ht="21" customHeight="1" x14ac:dyDescent="0.35">
      <c r="I796" s="13"/>
      <c r="J796" s="13"/>
    </row>
    <row r="797" spans="9:10" ht="21" customHeight="1" x14ac:dyDescent="0.35">
      <c r="I797" s="13"/>
      <c r="J797" s="13"/>
    </row>
    <row r="798" spans="9:10" ht="21" customHeight="1" x14ac:dyDescent="0.35">
      <c r="I798" s="13"/>
      <c r="J798" s="13"/>
    </row>
    <row r="799" spans="9:10" ht="21" customHeight="1" x14ac:dyDescent="0.35">
      <c r="I799" s="13"/>
      <c r="J799" s="13"/>
    </row>
    <row r="800" spans="9:10" ht="21" customHeight="1" x14ac:dyDescent="0.35">
      <c r="I800" s="13"/>
      <c r="J800" s="13"/>
    </row>
    <row r="801" spans="9:10" ht="21" customHeight="1" x14ac:dyDescent="0.35">
      <c r="I801" s="13"/>
      <c r="J801" s="13"/>
    </row>
    <row r="802" spans="9:10" ht="21" customHeight="1" x14ac:dyDescent="0.35">
      <c r="I802" s="13"/>
      <c r="J802" s="13"/>
    </row>
    <row r="803" spans="9:10" ht="21" customHeight="1" x14ac:dyDescent="0.35">
      <c r="I803" s="13"/>
      <c r="J803" s="13"/>
    </row>
    <row r="804" spans="9:10" ht="21" customHeight="1" x14ac:dyDescent="0.35">
      <c r="I804" s="13"/>
      <c r="J804" s="13"/>
    </row>
    <row r="805" spans="9:10" ht="21" customHeight="1" x14ac:dyDescent="0.35">
      <c r="I805" s="13"/>
      <c r="J805" s="13"/>
    </row>
    <row r="806" spans="9:10" ht="21" customHeight="1" x14ac:dyDescent="0.35">
      <c r="I806" s="13"/>
      <c r="J806" s="13"/>
    </row>
    <row r="807" spans="9:10" ht="21" customHeight="1" x14ac:dyDescent="0.35">
      <c r="I807" s="13"/>
      <c r="J807" s="13"/>
    </row>
    <row r="808" spans="9:10" ht="21" customHeight="1" x14ac:dyDescent="0.35">
      <c r="I808" s="13"/>
      <c r="J808" s="13"/>
    </row>
    <row r="809" spans="9:10" ht="21" customHeight="1" x14ac:dyDescent="0.35">
      <c r="I809" s="13"/>
      <c r="J809" s="13"/>
    </row>
    <row r="810" spans="9:10" ht="21" customHeight="1" x14ac:dyDescent="0.35">
      <c r="I810" s="13"/>
      <c r="J810" s="13"/>
    </row>
    <row r="811" spans="9:10" ht="21" customHeight="1" x14ac:dyDescent="0.35">
      <c r="I811" s="13"/>
      <c r="J811" s="13"/>
    </row>
    <row r="812" spans="9:10" ht="21" customHeight="1" x14ac:dyDescent="0.35">
      <c r="I812" s="13"/>
      <c r="J812" s="13"/>
    </row>
    <row r="813" spans="9:10" ht="21" customHeight="1" x14ac:dyDescent="0.35">
      <c r="I813" s="13"/>
      <c r="J813" s="13"/>
    </row>
    <row r="814" spans="9:10" ht="21" customHeight="1" x14ac:dyDescent="0.35">
      <c r="I814" s="13"/>
      <c r="J814" s="13"/>
    </row>
    <row r="815" spans="9:10" ht="21" customHeight="1" x14ac:dyDescent="0.35">
      <c r="I815" s="13"/>
      <c r="J815" s="13"/>
    </row>
    <row r="816" spans="9:10" ht="21" customHeight="1" x14ac:dyDescent="0.35">
      <c r="I816" s="13"/>
      <c r="J816" s="13"/>
    </row>
    <row r="817" spans="9:10" ht="21" customHeight="1" x14ac:dyDescent="0.35">
      <c r="I817" s="13"/>
      <c r="J817" s="13"/>
    </row>
    <row r="818" spans="9:10" ht="21" customHeight="1" x14ac:dyDescent="0.35">
      <c r="I818" s="13"/>
      <c r="J818" s="13"/>
    </row>
    <row r="819" spans="9:10" ht="21" customHeight="1" x14ac:dyDescent="0.35">
      <c r="I819" s="13"/>
      <c r="J819" s="13"/>
    </row>
    <row r="820" spans="9:10" ht="21" customHeight="1" x14ac:dyDescent="0.35">
      <c r="I820" s="13"/>
      <c r="J820" s="13"/>
    </row>
    <row r="821" spans="9:10" ht="21" customHeight="1" x14ac:dyDescent="0.35">
      <c r="I821" s="13"/>
      <c r="J821" s="13"/>
    </row>
    <row r="822" spans="9:10" ht="21" customHeight="1" x14ac:dyDescent="0.35">
      <c r="I822" s="13"/>
      <c r="J822" s="13"/>
    </row>
    <row r="823" spans="9:10" ht="21" customHeight="1" x14ac:dyDescent="0.35">
      <c r="I823" s="13"/>
      <c r="J823" s="13"/>
    </row>
    <row r="824" spans="9:10" ht="21" customHeight="1" x14ac:dyDescent="0.35">
      <c r="I824" s="13"/>
      <c r="J824" s="13"/>
    </row>
    <row r="825" spans="9:10" ht="21" customHeight="1" x14ac:dyDescent="0.35">
      <c r="I825" s="13"/>
      <c r="J825" s="13"/>
    </row>
    <row r="826" spans="9:10" ht="21" customHeight="1" x14ac:dyDescent="0.35">
      <c r="I826" s="13"/>
      <c r="J826" s="13"/>
    </row>
    <row r="827" spans="9:10" ht="21" customHeight="1" x14ac:dyDescent="0.35">
      <c r="I827" s="13"/>
      <c r="J827" s="13"/>
    </row>
    <row r="828" spans="9:10" ht="21" customHeight="1" x14ac:dyDescent="0.35">
      <c r="I828" s="13"/>
      <c r="J828" s="13"/>
    </row>
    <row r="829" spans="9:10" ht="21" customHeight="1" x14ac:dyDescent="0.35">
      <c r="I829" s="13"/>
      <c r="J829" s="13"/>
    </row>
    <row r="830" spans="9:10" ht="21" customHeight="1" x14ac:dyDescent="0.35">
      <c r="I830" s="13"/>
      <c r="J830" s="13"/>
    </row>
    <row r="831" spans="9:10" ht="21" customHeight="1" x14ac:dyDescent="0.35">
      <c r="I831" s="13"/>
      <c r="J831" s="13"/>
    </row>
    <row r="832" spans="9:10" ht="21" customHeight="1" x14ac:dyDescent="0.35">
      <c r="I832" s="13"/>
      <c r="J832" s="13"/>
    </row>
    <row r="833" spans="9:10" ht="21" customHeight="1" x14ac:dyDescent="0.35">
      <c r="I833" s="13"/>
      <c r="J833" s="13"/>
    </row>
    <row r="834" spans="9:10" ht="21" customHeight="1" x14ac:dyDescent="0.35">
      <c r="I834" s="13"/>
      <c r="J834" s="13"/>
    </row>
    <row r="835" spans="9:10" ht="21" customHeight="1" x14ac:dyDescent="0.35">
      <c r="I835" s="13"/>
      <c r="J835" s="13"/>
    </row>
    <row r="836" spans="9:10" ht="21" customHeight="1" x14ac:dyDescent="0.35">
      <c r="I836" s="13"/>
      <c r="J836" s="13"/>
    </row>
    <row r="837" spans="9:10" ht="21" customHeight="1" x14ac:dyDescent="0.35">
      <c r="I837" s="13"/>
      <c r="J837" s="13"/>
    </row>
    <row r="838" spans="9:10" ht="21" customHeight="1" x14ac:dyDescent="0.35">
      <c r="I838" s="13"/>
      <c r="J838" s="13"/>
    </row>
    <row r="839" spans="9:10" ht="21" customHeight="1" x14ac:dyDescent="0.35">
      <c r="I839" s="13"/>
      <c r="J839" s="13"/>
    </row>
    <row r="840" spans="9:10" ht="21" customHeight="1" x14ac:dyDescent="0.35">
      <c r="I840" s="13"/>
      <c r="J840" s="13"/>
    </row>
    <row r="841" spans="9:10" ht="21" customHeight="1" x14ac:dyDescent="0.35">
      <c r="I841" s="13"/>
      <c r="J841" s="13"/>
    </row>
    <row r="842" spans="9:10" ht="21" customHeight="1" x14ac:dyDescent="0.35">
      <c r="I842" s="13"/>
      <c r="J842" s="13"/>
    </row>
    <row r="843" spans="9:10" ht="21" customHeight="1" x14ac:dyDescent="0.35">
      <c r="I843" s="13"/>
      <c r="J843" s="13"/>
    </row>
    <row r="844" spans="9:10" ht="21" customHeight="1" x14ac:dyDescent="0.35">
      <c r="I844" s="13"/>
      <c r="J844" s="13"/>
    </row>
    <row r="845" spans="9:10" ht="21" customHeight="1" x14ac:dyDescent="0.35">
      <c r="I845" s="13"/>
      <c r="J845" s="13"/>
    </row>
    <row r="846" spans="9:10" ht="21" customHeight="1" x14ac:dyDescent="0.35">
      <c r="I846" s="13"/>
      <c r="J846" s="13"/>
    </row>
    <row r="847" spans="9:10" ht="21" customHeight="1" x14ac:dyDescent="0.35">
      <c r="I847" s="13"/>
      <c r="J847" s="13"/>
    </row>
    <row r="848" spans="9:10" ht="21" customHeight="1" x14ac:dyDescent="0.35">
      <c r="I848" s="13"/>
      <c r="J848" s="13"/>
    </row>
    <row r="849" spans="9:10" ht="21" customHeight="1" x14ac:dyDescent="0.35">
      <c r="I849" s="13"/>
      <c r="J849" s="13"/>
    </row>
    <row r="850" spans="9:10" ht="21" customHeight="1" x14ac:dyDescent="0.35">
      <c r="I850" s="13"/>
      <c r="J850" s="13"/>
    </row>
    <row r="851" spans="9:10" ht="21" customHeight="1" x14ac:dyDescent="0.35">
      <c r="I851" s="13"/>
      <c r="J851" s="13"/>
    </row>
    <row r="852" spans="9:10" ht="21" customHeight="1" x14ac:dyDescent="0.35">
      <c r="I852" s="13"/>
      <c r="J852" s="13"/>
    </row>
    <row r="853" spans="9:10" ht="21" customHeight="1" x14ac:dyDescent="0.35">
      <c r="I853" s="13"/>
      <c r="J853" s="13"/>
    </row>
    <row r="854" spans="9:10" ht="21" customHeight="1" x14ac:dyDescent="0.35">
      <c r="I854" s="13"/>
      <c r="J854" s="13"/>
    </row>
    <row r="855" spans="9:10" ht="21" customHeight="1" x14ac:dyDescent="0.35">
      <c r="I855" s="13"/>
      <c r="J855" s="13"/>
    </row>
    <row r="856" spans="9:10" ht="21" customHeight="1" x14ac:dyDescent="0.35">
      <c r="I856" s="13"/>
      <c r="J856" s="13"/>
    </row>
    <row r="857" spans="9:10" ht="21" customHeight="1" x14ac:dyDescent="0.35">
      <c r="I857" s="13"/>
      <c r="J857" s="13"/>
    </row>
    <row r="858" spans="9:10" ht="21" customHeight="1" x14ac:dyDescent="0.35">
      <c r="I858" s="13"/>
      <c r="J858" s="13"/>
    </row>
    <row r="859" spans="9:10" ht="21" customHeight="1" x14ac:dyDescent="0.35">
      <c r="I859" s="13"/>
      <c r="J859" s="13"/>
    </row>
    <row r="860" spans="9:10" ht="21" customHeight="1" x14ac:dyDescent="0.35">
      <c r="I860" s="13"/>
      <c r="J860" s="13"/>
    </row>
    <row r="861" spans="9:10" ht="21" customHeight="1" x14ac:dyDescent="0.35">
      <c r="I861" s="13"/>
      <c r="J861" s="13"/>
    </row>
    <row r="862" spans="9:10" ht="21" customHeight="1" x14ac:dyDescent="0.35">
      <c r="I862" s="13"/>
      <c r="J862" s="13"/>
    </row>
    <row r="863" spans="9:10" ht="21" customHeight="1" x14ac:dyDescent="0.35">
      <c r="I863" s="13"/>
      <c r="J863" s="13"/>
    </row>
    <row r="864" spans="9:10" ht="21" customHeight="1" x14ac:dyDescent="0.35">
      <c r="I864" s="13"/>
      <c r="J864" s="13"/>
    </row>
    <row r="865" spans="9:10" ht="21" customHeight="1" x14ac:dyDescent="0.35">
      <c r="I865" s="13"/>
      <c r="J865" s="13"/>
    </row>
    <row r="866" spans="9:10" ht="21" customHeight="1" x14ac:dyDescent="0.35">
      <c r="I866" s="13"/>
      <c r="J866" s="13"/>
    </row>
    <row r="867" spans="9:10" ht="21" customHeight="1" x14ac:dyDescent="0.35">
      <c r="I867" s="13"/>
      <c r="J867" s="13"/>
    </row>
    <row r="868" spans="9:10" ht="21" customHeight="1" x14ac:dyDescent="0.35">
      <c r="I868" s="13"/>
      <c r="J868" s="13"/>
    </row>
    <row r="869" spans="9:10" ht="21" customHeight="1" x14ac:dyDescent="0.35">
      <c r="I869" s="13"/>
      <c r="J869" s="13"/>
    </row>
    <row r="870" spans="9:10" ht="21" customHeight="1" x14ac:dyDescent="0.35">
      <c r="I870" s="13"/>
      <c r="J870" s="13"/>
    </row>
    <row r="871" spans="9:10" ht="21" customHeight="1" x14ac:dyDescent="0.35">
      <c r="I871" s="13"/>
      <c r="J871" s="13"/>
    </row>
    <row r="872" spans="9:10" ht="21" customHeight="1" x14ac:dyDescent="0.35">
      <c r="I872" s="13"/>
      <c r="J872" s="13"/>
    </row>
    <row r="873" spans="9:10" ht="21" customHeight="1" x14ac:dyDescent="0.35">
      <c r="I873" s="13"/>
      <c r="J873" s="13"/>
    </row>
    <row r="874" spans="9:10" ht="21" customHeight="1" x14ac:dyDescent="0.35">
      <c r="I874" s="13"/>
      <c r="J874" s="13"/>
    </row>
    <row r="875" spans="9:10" ht="21" customHeight="1" x14ac:dyDescent="0.35">
      <c r="I875" s="13"/>
      <c r="J875" s="13"/>
    </row>
    <row r="876" spans="9:10" ht="21" customHeight="1" x14ac:dyDescent="0.35">
      <c r="I876" s="13"/>
      <c r="J876" s="13"/>
    </row>
    <row r="877" spans="9:10" ht="21" customHeight="1" x14ac:dyDescent="0.35">
      <c r="I877" s="13"/>
      <c r="J877" s="13"/>
    </row>
    <row r="878" spans="9:10" ht="21" customHeight="1" x14ac:dyDescent="0.35">
      <c r="I878" s="13"/>
      <c r="J878" s="13"/>
    </row>
    <row r="879" spans="9:10" ht="21" customHeight="1" x14ac:dyDescent="0.35">
      <c r="I879" s="13"/>
      <c r="J879" s="13"/>
    </row>
    <row r="880" spans="9:10" ht="21" customHeight="1" x14ac:dyDescent="0.35">
      <c r="I880" s="13"/>
      <c r="J880" s="13"/>
    </row>
    <row r="881" spans="9:10" ht="21" customHeight="1" x14ac:dyDescent="0.35">
      <c r="I881" s="13"/>
      <c r="J881" s="13"/>
    </row>
    <row r="882" spans="9:10" ht="21" customHeight="1" x14ac:dyDescent="0.35">
      <c r="I882" s="13"/>
      <c r="J882" s="13"/>
    </row>
    <row r="883" spans="9:10" ht="21" customHeight="1" x14ac:dyDescent="0.35">
      <c r="I883" s="13"/>
      <c r="J883" s="13"/>
    </row>
    <row r="884" spans="9:10" ht="21" customHeight="1" x14ac:dyDescent="0.35">
      <c r="I884" s="13"/>
      <c r="J884" s="13"/>
    </row>
    <row r="885" spans="9:10" ht="21" customHeight="1" x14ac:dyDescent="0.35">
      <c r="I885" s="13"/>
      <c r="J885" s="13"/>
    </row>
    <row r="886" spans="9:10" ht="21" customHeight="1" x14ac:dyDescent="0.35">
      <c r="I886" s="13"/>
      <c r="J886" s="13"/>
    </row>
    <row r="887" spans="9:10" ht="21" customHeight="1" x14ac:dyDescent="0.35">
      <c r="I887" s="13"/>
      <c r="J887" s="13"/>
    </row>
    <row r="888" spans="9:10" ht="21" customHeight="1" x14ac:dyDescent="0.35">
      <c r="I888" s="13"/>
      <c r="J888" s="13"/>
    </row>
    <row r="889" spans="9:10" ht="21" customHeight="1" x14ac:dyDescent="0.35">
      <c r="I889" s="13"/>
      <c r="J889" s="13"/>
    </row>
    <row r="890" spans="9:10" ht="21" customHeight="1" x14ac:dyDescent="0.35">
      <c r="I890" s="13"/>
      <c r="J890" s="13"/>
    </row>
    <row r="891" spans="9:10" ht="21" customHeight="1" x14ac:dyDescent="0.35">
      <c r="I891" s="13"/>
      <c r="J891" s="13"/>
    </row>
    <row r="892" spans="9:10" ht="21" customHeight="1" x14ac:dyDescent="0.35">
      <c r="I892" s="13"/>
      <c r="J892" s="13"/>
    </row>
    <row r="893" spans="9:10" ht="21" customHeight="1" x14ac:dyDescent="0.35">
      <c r="I893" s="13"/>
      <c r="J893" s="13"/>
    </row>
    <row r="894" spans="9:10" ht="21" customHeight="1" x14ac:dyDescent="0.35">
      <c r="I894" s="13"/>
      <c r="J894" s="13"/>
    </row>
    <row r="895" spans="9:10" ht="21" customHeight="1" x14ac:dyDescent="0.35">
      <c r="I895" s="13"/>
      <c r="J895" s="13"/>
    </row>
    <row r="896" spans="9:10" ht="21" customHeight="1" x14ac:dyDescent="0.35">
      <c r="I896" s="13"/>
      <c r="J896" s="13"/>
    </row>
    <row r="897" spans="9:10" ht="21" customHeight="1" x14ac:dyDescent="0.35">
      <c r="I897" s="13"/>
      <c r="J897" s="13"/>
    </row>
    <row r="898" spans="9:10" ht="21" customHeight="1" x14ac:dyDescent="0.35">
      <c r="I898" s="13"/>
      <c r="J898" s="13"/>
    </row>
    <row r="899" spans="9:10" ht="21" customHeight="1" x14ac:dyDescent="0.35">
      <c r="I899" s="13"/>
      <c r="J899" s="13"/>
    </row>
    <row r="900" spans="9:10" ht="21" customHeight="1" x14ac:dyDescent="0.35">
      <c r="I900" s="13"/>
      <c r="J900" s="13"/>
    </row>
    <row r="901" spans="9:10" ht="21" customHeight="1" x14ac:dyDescent="0.35">
      <c r="I901" s="13"/>
      <c r="J901" s="13"/>
    </row>
    <row r="902" spans="9:10" ht="21" customHeight="1" x14ac:dyDescent="0.35">
      <c r="I902" s="13"/>
      <c r="J902" s="13"/>
    </row>
    <row r="903" spans="9:10" ht="21" customHeight="1" x14ac:dyDescent="0.35">
      <c r="I903" s="13"/>
      <c r="J903" s="13"/>
    </row>
    <row r="904" spans="9:10" ht="21" customHeight="1" x14ac:dyDescent="0.35">
      <c r="I904" s="13"/>
      <c r="J904" s="13"/>
    </row>
    <row r="905" spans="9:10" ht="21" customHeight="1" x14ac:dyDescent="0.35">
      <c r="I905" s="13"/>
      <c r="J905" s="13"/>
    </row>
    <row r="906" spans="9:10" ht="21" customHeight="1" x14ac:dyDescent="0.35">
      <c r="I906" s="13"/>
      <c r="J906" s="13"/>
    </row>
    <row r="907" spans="9:10" ht="21" customHeight="1" x14ac:dyDescent="0.35">
      <c r="I907" s="13"/>
      <c r="J907" s="13"/>
    </row>
    <row r="908" spans="9:10" ht="21" customHeight="1" x14ac:dyDescent="0.35">
      <c r="I908" s="13"/>
      <c r="J908" s="13"/>
    </row>
    <row r="909" spans="9:10" ht="21" customHeight="1" x14ac:dyDescent="0.35">
      <c r="I909" s="13"/>
      <c r="J909" s="13"/>
    </row>
    <row r="910" spans="9:10" ht="21" customHeight="1" x14ac:dyDescent="0.35">
      <c r="I910" s="13"/>
      <c r="J910" s="13"/>
    </row>
    <row r="911" spans="9:10" ht="21" customHeight="1" x14ac:dyDescent="0.35">
      <c r="I911" s="13"/>
      <c r="J911" s="13"/>
    </row>
    <row r="912" spans="9:10" ht="21" customHeight="1" x14ac:dyDescent="0.35">
      <c r="I912" s="13"/>
      <c r="J912" s="13"/>
    </row>
    <row r="913" spans="9:10" ht="21" customHeight="1" x14ac:dyDescent="0.35">
      <c r="I913" s="13"/>
      <c r="J913" s="13"/>
    </row>
    <row r="914" spans="9:10" ht="21" customHeight="1" x14ac:dyDescent="0.35">
      <c r="I914" s="13"/>
      <c r="J914" s="13"/>
    </row>
    <row r="915" spans="9:10" ht="21" customHeight="1" x14ac:dyDescent="0.35">
      <c r="I915" s="13"/>
      <c r="J915" s="13"/>
    </row>
    <row r="916" spans="9:10" ht="21" customHeight="1" x14ac:dyDescent="0.35">
      <c r="I916" s="13"/>
      <c r="J916" s="13"/>
    </row>
    <row r="917" spans="9:10" ht="21" customHeight="1" x14ac:dyDescent="0.35">
      <c r="I917" s="13"/>
      <c r="J917" s="13"/>
    </row>
    <row r="918" spans="9:10" ht="21" customHeight="1" x14ac:dyDescent="0.35">
      <c r="I918" s="13"/>
      <c r="J918" s="13"/>
    </row>
    <row r="919" spans="9:10" ht="21" customHeight="1" x14ac:dyDescent="0.35">
      <c r="I919" s="13"/>
      <c r="J919" s="13"/>
    </row>
    <row r="920" spans="9:10" ht="21" customHeight="1" x14ac:dyDescent="0.35">
      <c r="I920" s="13"/>
      <c r="J920" s="13"/>
    </row>
    <row r="921" spans="9:10" ht="21" customHeight="1" x14ac:dyDescent="0.35">
      <c r="I921" s="13"/>
      <c r="J921" s="13"/>
    </row>
    <row r="922" spans="9:10" ht="21" customHeight="1" x14ac:dyDescent="0.35">
      <c r="I922" s="13"/>
      <c r="J922" s="13"/>
    </row>
    <row r="923" spans="9:10" ht="21" customHeight="1" x14ac:dyDescent="0.35">
      <c r="I923" s="13"/>
      <c r="J923" s="13"/>
    </row>
    <row r="924" spans="9:10" ht="21" customHeight="1" x14ac:dyDescent="0.35">
      <c r="I924" s="13"/>
      <c r="J924" s="13"/>
    </row>
    <row r="925" spans="9:10" ht="21" customHeight="1" x14ac:dyDescent="0.35">
      <c r="I925" s="13"/>
      <c r="J925" s="13"/>
    </row>
    <row r="926" spans="9:10" ht="21" customHeight="1" x14ac:dyDescent="0.35">
      <c r="I926" s="13"/>
      <c r="J926" s="13"/>
    </row>
    <row r="927" spans="9:10" ht="21" customHeight="1" x14ac:dyDescent="0.35">
      <c r="I927" s="13"/>
      <c r="J927" s="13"/>
    </row>
    <row r="928" spans="9:10" ht="21" customHeight="1" x14ac:dyDescent="0.35">
      <c r="I928" s="13"/>
      <c r="J928" s="13"/>
    </row>
    <row r="929" spans="9:10" ht="21" customHeight="1" x14ac:dyDescent="0.35">
      <c r="I929" s="13"/>
      <c r="J929" s="13"/>
    </row>
    <row r="930" spans="9:10" ht="21" customHeight="1" x14ac:dyDescent="0.35">
      <c r="I930" s="13"/>
      <c r="J930" s="13"/>
    </row>
    <row r="931" spans="9:10" ht="21" customHeight="1" x14ac:dyDescent="0.35">
      <c r="I931" s="13"/>
      <c r="J931" s="13"/>
    </row>
    <row r="932" spans="9:10" ht="21" customHeight="1" x14ac:dyDescent="0.35">
      <c r="I932" s="13"/>
      <c r="J932" s="13"/>
    </row>
    <row r="933" spans="9:10" ht="21" customHeight="1" x14ac:dyDescent="0.35">
      <c r="I933" s="13"/>
      <c r="J933" s="13"/>
    </row>
    <row r="934" spans="9:10" ht="21" customHeight="1" x14ac:dyDescent="0.35">
      <c r="I934" s="13"/>
      <c r="J934" s="13"/>
    </row>
    <row r="935" spans="9:10" ht="21" customHeight="1" x14ac:dyDescent="0.35">
      <c r="I935" s="13"/>
      <c r="J935" s="13"/>
    </row>
    <row r="936" spans="9:10" ht="21" customHeight="1" x14ac:dyDescent="0.35">
      <c r="I936" s="13"/>
      <c r="J936" s="13"/>
    </row>
    <row r="937" spans="9:10" ht="21" customHeight="1" x14ac:dyDescent="0.35">
      <c r="I937" s="13"/>
      <c r="J937" s="13"/>
    </row>
    <row r="938" spans="9:10" ht="21" customHeight="1" x14ac:dyDescent="0.35">
      <c r="I938" s="13"/>
      <c r="J938" s="13"/>
    </row>
    <row r="939" spans="9:10" ht="21" customHeight="1" x14ac:dyDescent="0.35">
      <c r="I939" s="13"/>
      <c r="J939" s="13"/>
    </row>
    <row r="940" spans="9:10" ht="21" customHeight="1" x14ac:dyDescent="0.35">
      <c r="I940" s="13"/>
      <c r="J940" s="13"/>
    </row>
    <row r="941" spans="9:10" ht="21" customHeight="1" x14ac:dyDescent="0.35">
      <c r="I941" s="13"/>
      <c r="J941" s="13"/>
    </row>
    <row r="942" spans="9:10" ht="21" customHeight="1" x14ac:dyDescent="0.35">
      <c r="I942" s="13"/>
      <c r="J942" s="13"/>
    </row>
    <row r="943" spans="9:10" ht="21" customHeight="1" x14ac:dyDescent="0.35">
      <c r="I943" s="13"/>
      <c r="J943" s="13"/>
    </row>
    <row r="944" spans="9:10" ht="21" customHeight="1" x14ac:dyDescent="0.35">
      <c r="I944" s="13"/>
      <c r="J944" s="13"/>
    </row>
    <row r="945" spans="9:10" ht="21" customHeight="1" x14ac:dyDescent="0.35">
      <c r="I945" s="13"/>
      <c r="J945" s="13"/>
    </row>
    <row r="946" spans="9:10" ht="21" customHeight="1" x14ac:dyDescent="0.35">
      <c r="I946" s="13"/>
      <c r="J946" s="13"/>
    </row>
    <row r="947" spans="9:10" ht="21" customHeight="1" x14ac:dyDescent="0.35">
      <c r="I947" s="13"/>
      <c r="J947" s="13"/>
    </row>
    <row r="948" spans="9:10" ht="21" customHeight="1" x14ac:dyDescent="0.35">
      <c r="I948" s="13"/>
      <c r="J948" s="13"/>
    </row>
    <row r="949" spans="9:10" ht="21" customHeight="1" x14ac:dyDescent="0.35">
      <c r="I949" s="13"/>
      <c r="J949" s="13"/>
    </row>
    <row r="950" spans="9:10" ht="21" customHeight="1" x14ac:dyDescent="0.35">
      <c r="I950" s="13"/>
      <c r="J950" s="13"/>
    </row>
    <row r="951" spans="9:10" ht="21" customHeight="1" x14ac:dyDescent="0.35">
      <c r="I951" s="13"/>
      <c r="J951" s="13"/>
    </row>
    <row r="952" spans="9:10" ht="21" customHeight="1" x14ac:dyDescent="0.35">
      <c r="I952" s="13"/>
      <c r="J952" s="13"/>
    </row>
    <row r="953" spans="9:10" ht="21" customHeight="1" x14ac:dyDescent="0.35">
      <c r="I953" s="13"/>
      <c r="J953" s="13"/>
    </row>
    <row r="954" spans="9:10" ht="21" customHeight="1" x14ac:dyDescent="0.35">
      <c r="I954" s="13"/>
      <c r="J954" s="13"/>
    </row>
    <row r="955" spans="9:10" ht="21" customHeight="1" x14ac:dyDescent="0.35">
      <c r="I955" s="13"/>
      <c r="J955" s="13"/>
    </row>
    <row r="956" spans="9:10" ht="21" customHeight="1" x14ac:dyDescent="0.35">
      <c r="I956" s="13"/>
      <c r="J956" s="13"/>
    </row>
    <row r="957" spans="9:10" ht="21" customHeight="1" x14ac:dyDescent="0.35">
      <c r="I957" s="13"/>
      <c r="J957" s="13"/>
    </row>
    <row r="958" spans="9:10" ht="21" customHeight="1" x14ac:dyDescent="0.35">
      <c r="I958" s="13"/>
      <c r="J958" s="13"/>
    </row>
    <row r="959" spans="9:10" ht="21" customHeight="1" x14ac:dyDescent="0.35">
      <c r="I959" s="13"/>
      <c r="J959" s="13"/>
    </row>
    <row r="960" spans="9:10" ht="21" customHeight="1" x14ac:dyDescent="0.35">
      <c r="I960" s="13"/>
      <c r="J960" s="13"/>
    </row>
    <row r="961" spans="9:10" ht="21" customHeight="1" x14ac:dyDescent="0.35">
      <c r="I961" s="13"/>
      <c r="J961" s="13"/>
    </row>
    <row r="962" spans="9:10" ht="21" customHeight="1" x14ac:dyDescent="0.35">
      <c r="I962" s="13"/>
      <c r="J962" s="13"/>
    </row>
    <row r="963" spans="9:10" ht="21" customHeight="1" x14ac:dyDescent="0.35">
      <c r="I963" s="13"/>
      <c r="J963" s="13"/>
    </row>
    <row r="964" spans="9:10" ht="21" customHeight="1" x14ac:dyDescent="0.35">
      <c r="I964" s="13"/>
      <c r="J964" s="13"/>
    </row>
    <row r="965" spans="9:10" ht="21" customHeight="1" x14ac:dyDescent="0.35">
      <c r="I965" s="13"/>
      <c r="J965" s="13"/>
    </row>
    <row r="966" spans="9:10" ht="21" customHeight="1" x14ac:dyDescent="0.35">
      <c r="I966" s="13"/>
      <c r="J966" s="13"/>
    </row>
    <row r="967" spans="9:10" ht="21" customHeight="1" x14ac:dyDescent="0.35">
      <c r="I967" s="13"/>
      <c r="J967" s="13"/>
    </row>
    <row r="968" spans="9:10" ht="21" customHeight="1" x14ac:dyDescent="0.35">
      <c r="I968" s="13"/>
      <c r="J968" s="13"/>
    </row>
    <row r="969" spans="9:10" ht="21" customHeight="1" x14ac:dyDescent="0.35">
      <c r="I969" s="13"/>
      <c r="J969" s="13"/>
    </row>
    <row r="970" spans="9:10" ht="21" customHeight="1" x14ac:dyDescent="0.35">
      <c r="I970" s="13"/>
      <c r="J970" s="13"/>
    </row>
    <row r="971" spans="9:10" ht="21" customHeight="1" x14ac:dyDescent="0.35">
      <c r="I971" s="13"/>
      <c r="J971" s="13"/>
    </row>
    <row r="972" spans="9:10" ht="21" customHeight="1" x14ac:dyDescent="0.35">
      <c r="I972" s="13"/>
      <c r="J972" s="13"/>
    </row>
    <row r="973" spans="9:10" ht="21" customHeight="1" x14ac:dyDescent="0.35">
      <c r="I973" s="13"/>
      <c r="J973" s="13"/>
    </row>
    <row r="974" spans="9:10" ht="21" customHeight="1" x14ac:dyDescent="0.35">
      <c r="I974" s="13"/>
      <c r="J974" s="13"/>
    </row>
    <row r="975" spans="9:10" ht="21" customHeight="1" x14ac:dyDescent="0.35">
      <c r="I975" s="13"/>
      <c r="J975" s="13"/>
    </row>
    <row r="976" spans="9:10" ht="21" customHeight="1" x14ac:dyDescent="0.35">
      <c r="I976" s="13"/>
      <c r="J976" s="13"/>
    </row>
    <row r="977" spans="9:10" ht="21" customHeight="1" x14ac:dyDescent="0.35">
      <c r="I977" s="13"/>
      <c r="J977" s="13"/>
    </row>
    <row r="978" spans="9:10" ht="21" customHeight="1" x14ac:dyDescent="0.35">
      <c r="I978" s="13"/>
      <c r="J978" s="13"/>
    </row>
    <row r="979" spans="9:10" ht="21" customHeight="1" x14ac:dyDescent="0.35">
      <c r="I979" s="13"/>
      <c r="J979" s="13"/>
    </row>
    <row r="980" spans="9:10" ht="21" customHeight="1" x14ac:dyDescent="0.35">
      <c r="I980" s="13"/>
      <c r="J980" s="13"/>
    </row>
    <row r="981" spans="9:10" ht="21" customHeight="1" x14ac:dyDescent="0.35">
      <c r="I981" s="13"/>
      <c r="J981" s="13"/>
    </row>
    <row r="982" spans="9:10" ht="21" customHeight="1" x14ac:dyDescent="0.35">
      <c r="I982" s="13"/>
      <c r="J982" s="13"/>
    </row>
    <row r="983" spans="9:10" ht="21" customHeight="1" x14ac:dyDescent="0.35">
      <c r="I983" s="13"/>
      <c r="J983" s="13"/>
    </row>
    <row r="984" spans="9:10" ht="21" customHeight="1" x14ac:dyDescent="0.35">
      <c r="I984" s="13"/>
      <c r="J984" s="13"/>
    </row>
    <row r="985" spans="9:10" ht="21" customHeight="1" x14ac:dyDescent="0.35">
      <c r="I985" s="13"/>
      <c r="J985" s="13"/>
    </row>
    <row r="986" spans="9:10" ht="21" customHeight="1" x14ac:dyDescent="0.35">
      <c r="I986" s="13"/>
      <c r="J986" s="13"/>
    </row>
    <row r="987" spans="9:10" ht="21" customHeight="1" x14ac:dyDescent="0.35">
      <c r="I987" s="13"/>
      <c r="J987" s="13"/>
    </row>
    <row r="988" spans="9:10" ht="21" customHeight="1" x14ac:dyDescent="0.35">
      <c r="I988" s="13"/>
      <c r="J988" s="13"/>
    </row>
    <row r="989" spans="9:10" ht="21" customHeight="1" x14ac:dyDescent="0.35">
      <c r="I989" s="13"/>
      <c r="J989" s="13"/>
    </row>
    <row r="990" spans="9:10" ht="21" customHeight="1" x14ac:dyDescent="0.35">
      <c r="I990" s="13"/>
      <c r="J990" s="13"/>
    </row>
    <row r="991" spans="9:10" ht="21" customHeight="1" x14ac:dyDescent="0.35">
      <c r="I991" s="13"/>
      <c r="J991" s="13"/>
    </row>
    <row r="992" spans="9:10" ht="21" customHeight="1" x14ac:dyDescent="0.35">
      <c r="I992" s="13"/>
      <c r="J992" s="13"/>
    </row>
    <row r="993" spans="9:10" ht="21" customHeight="1" x14ac:dyDescent="0.35">
      <c r="I993" s="13"/>
      <c r="J993" s="13"/>
    </row>
    <row r="994" spans="9:10" ht="21" customHeight="1" x14ac:dyDescent="0.35">
      <c r="I994" s="13"/>
      <c r="J994" s="13"/>
    </row>
    <row r="995" spans="9:10" ht="21" customHeight="1" x14ac:dyDescent="0.35">
      <c r="I995" s="13"/>
      <c r="J995" s="13"/>
    </row>
    <row r="996" spans="9:10" ht="21" customHeight="1" x14ac:dyDescent="0.35">
      <c r="I996" s="13"/>
      <c r="J996" s="13"/>
    </row>
    <row r="997" spans="9:10" ht="21" customHeight="1" x14ac:dyDescent="0.35">
      <c r="I997" s="13"/>
      <c r="J997" s="13"/>
    </row>
    <row r="998" spans="9:10" ht="21" customHeight="1" x14ac:dyDescent="0.35">
      <c r="I998" s="13"/>
      <c r="J998" s="13"/>
    </row>
    <row r="999" spans="9:10" ht="21" customHeight="1" x14ac:dyDescent="0.35">
      <c r="I999" s="13"/>
      <c r="J999" s="13"/>
    </row>
    <row r="1000" spans="9:10" ht="21" customHeight="1" x14ac:dyDescent="0.35">
      <c r="I1000" s="13"/>
      <c r="J1000" s="13"/>
    </row>
    <row r="1001" spans="9:10" ht="21" customHeight="1" x14ac:dyDescent="0.35">
      <c r="I1001" s="13"/>
      <c r="J1001" s="13"/>
    </row>
    <row r="1002" spans="9:10" ht="21" customHeight="1" x14ac:dyDescent="0.35">
      <c r="I1002" s="13"/>
      <c r="J1002" s="13"/>
    </row>
    <row r="1003" spans="9:10" ht="21" customHeight="1" x14ac:dyDescent="0.35">
      <c r="I1003" s="13"/>
      <c r="J1003" s="13"/>
    </row>
    <row r="1004" spans="9:10" ht="21" customHeight="1" x14ac:dyDescent="0.35">
      <c r="I1004" s="13"/>
      <c r="J1004" s="13"/>
    </row>
    <row r="1005" spans="9:10" ht="21" customHeight="1" x14ac:dyDescent="0.35">
      <c r="I1005" s="13"/>
      <c r="J1005" s="13"/>
    </row>
    <row r="1006" spans="9:10" ht="21" customHeight="1" x14ac:dyDescent="0.35">
      <c r="I1006" s="13"/>
      <c r="J1006" s="13"/>
    </row>
    <row r="1007" spans="9:10" ht="21" customHeight="1" x14ac:dyDescent="0.35">
      <c r="I1007" s="13"/>
      <c r="J1007" s="13"/>
    </row>
    <row r="1008" spans="9:10" ht="21" customHeight="1" x14ac:dyDescent="0.35">
      <c r="I1008" s="13"/>
      <c r="J1008" s="13"/>
    </row>
    <row r="1009" spans="9:10" ht="21" customHeight="1" x14ac:dyDescent="0.35">
      <c r="I1009" s="13"/>
      <c r="J1009" s="13"/>
    </row>
    <row r="1010" spans="9:10" ht="21" customHeight="1" x14ac:dyDescent="0.35">
      <c r="I1010" s="13"/>
      <c r="J1010" s="13"/>
    </row>
    <row r="1011" spans="9:10" ht="21" customHeight="1" x14ac:dyDescent="0.35">
      <c r="I1011" s="13"/>
      <c r="J1011" s="13"/>
    </row>
    <row r="1012" spans="9:10" ht="21" customHeight="1" x14ac:dyDescent="0.35">
      <c r="I1012" s="13"/>
      <c r="J1012" s="13"/>
    </row>
    <row r="1013" spans="9:10" ht="21" customHeight="1" x14ac:dyDescent="0.35">
      <c r="I1013" s="13"/>
      <c r="J1013" s="13"/>
    </row>
    <row r="1014" spans="9:10" ht="21" customHeight="1" x14ac:dyDescent="0.35">
      <c r="I1014" s="13"/>
      <c r="J1014" s="13"/>
    </row>
    <row r="1015" spans="9:10" ht="21" customHeight="1" x14ac:dyDescent="0.35">
      <c r="I1015" s="13"/>
      <c r="J1015" s="13"/>
    </row>
    <row r="1016" spans="9:10" ht="21" customHeight="1" x14ac:dyDescent="0.35">
      <c r="I1016" s="13"/>
      <c r="J1016" s="13"/>
    </row>
    <row r="1017" spans="9:10" ht="21" customHeight="1" x14ac:dyDescent="0.35">
      <c r="I1017" s="13"/>
      <c r="J1017" s="13"/>
    </row>
    <row r="1018" spans="9:10" ht="21" customHeight="1" x14ac:dyDescent="0.35">
      <c r="I1018" s="13"/>
      <c r="J1018" s="13"/>
    </row>
    <row r="1019" spans="9:10" ht="21" customHeight="1" x14ac:dyDescent="0.35">
      <c r="I1019" s="13"/>
      <c r="J1019" s="13"/>
    </row>
    <row r="1020" spans="9:10" ht="21" customHeight="1" x14ac:dyDescent="0.35">
      <c r="I1020" s="13"/>
      <c r="J1020" s="13"/>
    </row>
    <row r="1021" spans="9:10" ht="21" customHeight="1" x14ac:dyDescent="0.35">
      <c r="I1021" s="13"/>
      <c r="J1021" s="13"/>
    </row>
    <row r="1022" spans="9:10" ht="21" customHeight="1" x14ac:dyDescent="0.35">
      <c r="I1022" s="13"/>
      <c r="J1022" s="13"/>
    </row>
    <row r="1023" spans="9:10" ht="21" customHeight="1" x14ac:dyDescent="0.35">
      <c r="I1023" s="13"/>
      <c r="J1023" s="13"/>
    </row>
    <row r="1024" spans="9:10" ht="21" customHeight="1" x14ac:dyDescent="0.35">
      <c r="I1024" s="13"/>
      <c r="J1024" s="13"/>
    </row>
    <row r="1025" spans="9:10" ht="21" customHeight="1" x14ac:dyDescent="0.35">
      <c r="I1025" s="13"/>
      <c r="J1025" s="13"/>
    </row>
    <row r="1026" spans="9:10" ht="21" customHeight="1" x14ac:dyDescent="0.35">
      <c r="I1026" s="13"/>
      <c r="J1026" s="13"/>
    </row>
    <row r="1027" spans="9:10" ht="21" customHeight="1" x14ac:dyDescent="0.35">
      <c r="I1027" s="13"/>
      <c r="J1027" s="13"/>
    </row>
    <row r="1028" spans="9:10" ht="21" customHeight="1" x14ac:dyDescent="0.35">
      <c r="I1028" s="13"/>
      <c r="J1028" s="13"/>
    </row>
    <row r="1029" spans="9:10" ht="21" customHeight="1" x14ac:dyDescent="0.35">
      <c r="I1029" s="13"/>
      <c r="J1029" s="13"/>
    </row>
    <row r="1030" spans="9:10" ht="21" customHeight="1" x14ac:dyDescent="0.35">
      <c r="I1030" s="13"/>
      <c r="J1030" s="13"/>
    </row>
    <row r="1031" spans="9:10" ht="21" customHeight="1" x14ac:dyDescent="0.35">
      <c r="I1031" s="13"/>
      <c r="J1031" s="13"/>
    </row>
    <row r="1032" spans="9:10" ht="21" customHeight="1" x14ac:dyDescent="0.35">
      <c r="I1032" s="13"/>
      <c r="J1032" s="13"/>
    </row>
    <row r="1033" spans="9:10" ht="21" customHeight="1" x14ac:dyDescent="0.35">
      <c r="I1033" s="13"/>
      <c r="J1033" s="13"/>
    </row>
    <row r="1034" spans="9:10" ht="21" customHeight="1" x14ac:dyDescent="0.35">
      <c r="I1034" s="13"/>
      <c r="J1034" s="13"/>
    </row>
    <row r="1035" spans="9:10" ht="21" customHeight="1" x14ac:dyDescent="0.35">
      <c r="I1035" s="13"/>
      <c r="J1035" s="13"/>
    </row>
    <row r="1036" spans="9:10" ht="21" customHeight="1" x14ac:dyDescent="0.35">
      <c r="I1036" s="13"/>
      <c r="J1036" s="13"/>
    </row>
    <row r="1037" spans="9:10" ht="21" customHeight="1" x14ac:dyDescent="0.35">
      <c r="I1037" s="13"/>
      <c r="J1037" s="13"/>
    </row>
    <row r="1038" spans="9:10" ht="21" customHeight="1" x14ac:dyDescent="0.35">
      <c r="I1038" s="13"/>
      <c r="J1038" s="13"/>
    </row>
    <row r="1039" spans="9:10" ht="21" customHeight="1" x14ac:dyDescent="0.35">
      <c r="I1039" s="13"/>
      <c r="J1039" s="13"/>
    </row>
    <row r="1040" spans="9:10" ht="21" customHeight="1" x14ac:dyDescent="0.35">
      <c r="I1040" s="13"/>
      <c r="J1040" s="13"/>
    </row>
    <row r="1041" spans="9:10" ht="21" customHeight="1" x14ac:dyDescent="0.35">
      <c r="I1041" s="13"/>
      <c r="J1041" s="13"/>
    </row>
    <row r="1042" spans="9:10" ht="21" customHeight="1" x14ac:dyDescent="0.35">
      <c r="I1042" s="13"/>
      <c r="J1042" s="13"/>
    </row>
    <row r="1043" spans="9:10" ht="21" customHeight="1" x14ac:dyDescent="0.35">
      <c r="I1043" s="13"/>
      <c r="J1043" s="13"/>
    </row>
    <row r="1044" spans="9:10" ht="21" customHeight="1" x14ac:dyDescent="0.35">
      <c r="I1044" s="13"/>
      <c r="J1044" s="13"/>
    </row>
    <row r="1045" spans="9:10" ht="21" customHeight="1" x14ac:dyDescent="0.35">
      <c r="I1045" s="13"/>
      <c r="J1045" s="13"/>
    </row>
    <row r="1046" spans="9:10" ht="21" customHeight="1" x14ac:dyDescent="0.35">
      <c r="I1046" s="13"/>
      <c r="J1046" s="13"/>
    </row>
    <row r="1047" spans="9:10" ht="21" customHeight="1" x14ac:dyDescent="0.35">
      <c r="I1047" s="13"/>
      <c r="J1047" s="13"/>
    </row>
    <row r="1048" spans="9:10" ht="21" customHeight="1" x14ac:dyDescent="0.35">
      <c r="I1048" s="13"/>
      <c r="J1048" s="13"/>
    </row>
    <row r="1049" spans="9:10" ht="21" customHeight="1" x14ac:dyDescent="0.35">
      <c r="I1049" s="13"/>
      <c r="J1049" s="13"/>
    </row>
    <row r="1050" spans="9:10" ht="21" customHeight="1" x14ac:dyDescent="0.35">
      <c r="I1050" s="13"/>
      <c r="J1050" s="13"/>
    </row>
    <row r="1051" spans="9:10" ht="21" customHeight="1" x14ac:dyDescent="0.35">
      <c r="I1051" s="13"/>
      <c r="J1051" s="13"/>
    </row>
    <row r="1052" spans="9:10" ht="21" customHeight="1" x14ac:dyDescent="0.35">
      <c r="I1052" s="13"/>
      <c r="J1052" s="13"/>
    </row>
    <row r="1053" spans="9:10" ht="21" customHeight="1" x14ac:dyDescent="0.35">
      <c r="I1053" s="13"/>
      <c r="J1053" s="13"/>
    </row>
    <row r="1054" spans="9:10" ht="21" customHeight="1" x14ac:dyDescent="0.35">
      <c r="I1054" s="13"/>
      <c r="J1054" s="13"/>
    </row>
    <row r="1055" spans="9:10" ht="21" customHeight="1" x14ac:dyDescent="0.35">
      <c r="I1055" s="13"/>
      <c r="J1055" s="13"/>
    </row>
    <row r="1056" spans="9:10" ht="21" customHeight="1" x14ac:dyDescent="0.35">
      <c r="I1056" s="13"/>
      <c r="J1056" s="13"/>
    </row>
    <row r="1057" spans="9:10" ht="21" customHeight="1" x14ac:dyDescent="0.35">
      <c r="I1057" s="13"/>
      <c r="J1057" s="13"/>
    </row>
    <row r="1058" spans="9:10" ht="21" customHeight="1" x14ac:dyDescent="0.35">
      <c r="I1058" s="13"/>
      <c r="J1058" s="13"/>
    </row>
    <row r="1059" spans="9:10" ht="21" customHeight="1" x14ac:dyDescent="0.35">
      <c r="I1059" s="13"/>
      <c r="J1059" s="13"/>
    </row>
    <row r="1060" spans="9:10" ht="21" customHeight="1" x14ac:dyDescent="0.35">
      <c r="I1060" s="13"/>
      <c r="J1060" s="13"/>
    </row>
    <row r="1061" spans="9:10" ht="21" customHeight="1" x14ac:dyDescent="0.35">
      <c r="I1061" s="13"/>
      <c r="J1061" s="13"/>
    </row>
    <row r="1062" spans="9:10" ht="21" customHeight="1" x14ac:dyDescent="0.35">
      <c r="I1062" s="13"/>
      <c r="J1062" s="13"/>
    </row>
    <row r="1063" spans="9:10" ht="21" customHeight="1" x14ac:dyDescent="0.35">
      <c r="I1063" s="13"/>
      <c r="J1063" s="13"/>
    </row>
    <row r="1064" spans="9:10" ht="21" customHeight="1" x14ac:dyDescent="0.35">
      <c r="I1064" s="13"/>
      <c r="J1064" s="13"/>
    </row>
    <row r="1065" spans="9:10" ht="21" customHeight="1" x14ac:dyDescent="0.35">
      <c r="I1065" s="13"/>
      <c r="J1065" s="13"/>
    </row>
    <row r="1066" spans="9:10" ht="21" customHeight="1" x14ac:dyDescent="0.35">
      <c r="I1066" s="13"/>
      <c r="J1066" s="13"/>
    </row>
    <row r="1067" spans="9:10" ht="21" customHeight="1" x14ac:dyDescent="0.35">
      <c r="I1067" s="13"/>
      <c r="J1067" s="13"/>
    </row>
    <row r="1068" spans="9:10" ht="21" customHeight="1" x14ac:dyDescent="0.35">
      <c r="I1068" s="13"/>
      <c r="J1068" s="13"/>
    </row>
    <row r="1069" spans="9:10" ht="21" customHeight="1" x14ac:dyDescent="0.35">
      <c r="I1069" s="13"/>
      <c r="J1069" s="13"/>
    </row>
    <row r="1070" spans="9:10" ht="21" customHeight="1" x14ac:dyDescent="0.35">
      <c r="I1070" s="13"/>
      <c r="J1070" s="13"/>
    </row>
    <row r="1071" spans="9:10" ht="21" customHeight="1" x14ac:dyDescent="0.35">
      <c r="I1071" s="13"/>
      <c r="J1071" s="13"/>
    </row>
    <row r="1072" spans="9:10" ht="21" customHeight="1" x14ac:dyDescent="0.35">
      <c r="I1072" s="13"/>
      <c r="J1072" s="13"/>
    </row>
    <row r="1073" spans="9:10" ht="21" customHeight="1" x14ac:dyDescent="0.35">
      <c r="I1073" s="13"/>
      <c r="J1073" s="13"/>
    </row>
    <row r="1074" spans="9:10" ht="21" customHeight="1" x14ac:dyDescent="0.35">
      <c r="I1074" s="13"/>
      <c r="J1074" s="13"/>
    </row>
    <row r="1075" spans="9:10" ht="21" customHeight="1" x14ac:dyDescent="0.35">
      <c r="I1075" s="13"/>
      <c r="J1075" s="13"/>
    </row>
    <row r="1076" spans="9:10" ht="21" customHeight="1" x14ac:dyDescent="0.35">
      <c r="I1076" s="13"/>
      <c r="J1076" s="13"/>
    </row>
    <row r="1077" spans="9:10" ht="21" customHeight="1" x14ac:dyDescent="0.35">
      <c r="I1077" s="13"/>
      <c r="J1077" s="13"/>
    </row>
    <row r="1078" spans="9:10" ht="21" customHeight="1" x14ac:dyDescent="0.35">
      <c r="I1078" s="13"/>
      <c r="J1078" s="13"/>
    </row>
    <row r="1079" spans="9:10" ht="21" customHeight="1" x14ac:dyDescent="0.35">
      <c r="I1079" s="13"/>
      <c r="J1079" s="13"/>
    </row>
    <row r="1080" spans="9:10" ht="21" customHeight="1" x14ac:dyDescent="0.35">
      <c r="I1080" s="13"/>
      <c r="J1080" s="13"/>
    </row>
    <row r="1081" spans="9:10" ht="21" customHeight="1" x14ac:dyDescent="0.35">
      <c r="I1081" s="13"/>
      <c r="J1081" s="13"/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77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showGridLines="0" topLeftCell="A23" workbookViewId="0">
      <selection activeCell="G33" sqref="G33"/>
    </sheetView>
  </sheetViews>
  <sheetFormatPr defaultColWidth="8.85546875" defaultRowHeight="15" x14ac:dyDescent="0.35"/>
  <cols>
    <col min="1" max="1" width="8.85546875" style="16"/>
    <col min="2" max="2" width="32.85546875" style="16" customWidth="1"/>
    <col min="3" max="3" width="1.85546875" style="16" customWidth="1"/>
    <col min="4" max="4" width="11.42578125" style="16" customWidth="1"/>
    <col min="5" max="5" width="11.28515625" style="44" customWidth="1"/>
    <col min="6" max="6" width="11.28515625" style="92" bestFit="1" customWidth="1"/>
    <col min="7" max="7" width="12" style="92" customWidth="1"/>
    <col min="8" max="8" width="4.42578125" style="28" bestFit="1" customWidth="1"/>
    <col min="9" max="16384" width="8.85546875" style="16"/>
  </cols>
  <sheetData>
    <row r="1" spans="1:8" s="17" customFormat="1" x14ac:dyDescent="0.35">
      <c r="C1" s="79"/>
      <c r="D1" s="80" t="s">
        <v>56</v>
      </c>
      <c r="E1" s="81" t="s">
        <v>57</v>
      </c>
      <c r="F1" s="90" t="s">
        <v>57</v>
      </c>
      <c r="G1" s="90" t="s">
        <v>56</v>
      </c>
      <c r="H1" s="29"/>
    </row>
    <row r="2" spans="1:8" s="17" customFormat="1" x14ac:dyDescent="0.35">
      <c r="A2" s="17" t="s">
        <v>58</v>
      </c>
      <c r="D2" s="91" t="s">
        <v>59</v>
      </c>
      <c r="E2" s="82" t="s">
        <v>59</v>
      </c>
      <c r="F2" s="82" t="s">
        <v>60</v>
      </c>
      <c r="G2" s="91" t="s">
        <v>61</v>
      </c>
      <c r="H2" s="29"/>
    </row>
    <row r="3" spans="1:8" ht="2.25" customHeight="1" x14ac:dyDescent="0.35">
      <c r="D3" s="92"/>
      <c r="F3" s="44"/>
    </row>
    <row r="4" spans="1:8" x14ac:dyDescent="0.35">
      <c r="A4" s="27">
        <v>4010</v>
      </c>
      <c r="B4" s="16" t="s">
        <v>62</v>
      </c>
      <c r="D4" s="94">
        <v>9006</v>
      </c>
      <c r="E4" s="85">
        <v>8894</v>
      </c>
      <c r="F4" s="85">
        <v>9006</v>
      </c>
      <c r="G4" s="94">
        <v>10572</v>
      </c>
    </row>
    <row r="5" spans="1:8" hidden="1" x14ac:dyDescent="0.35">
      <c r="A5" s="27">
        <v>4030</v>
      </c>
      <c r="B5" s="16" t="s">
        <v>63</v>
      </c>
      <c r="D5" s="93"/>
      <c r="E5" s="86"/>
      <c r="F5" s="86"/>
      <c r="G5" s="93"/>
    </row>
    <row r="6" spans="1:8" x14ac:dyDescent="0.35">
      <c r="A6" s="27">
        <v>4060</v>
      </c>
      <c r="B6" s="16" t="s">
        <v>64</v>
      </c>
      <c r="D6" s="93">
        <v>1080</v>
      </c>
      <c r="E6" s="86">
        <f>1347.64+581.4</f>
        <v>1929.04</v>
      </c>
      <c r="F6" s="86">
        <v>1080</v>
      </c>
      <c r="G6" s="93">
        <v>1200</v>
      </c>
    </row>
    <row r="7" spans="1:8" x14ac:dyDescent="0.35">
      <c r="A7" s="27">
        <v>4075</v>
      </c>
      <c r="B7" s="16" t="s">
        <v>65</v>
      </c>
      <c r="D7" s="93"/>
      <c r="E7" s="86">
        <v>584</v>
      </c>
      <c r="F7" s="86"/>
      <c r="G7" s="93"/>
    </row>
    <row r="8" spans="1:8" x14ac:dyDescent="0.35">
      <c r="A8" s="27">
        <v>4070</v>
      </c>
      <c r="B8" s="16" t="s">
        <v>66</v>
      </c>
      <c r="D8" s="93">
        <v>140</v>
      </c>
      <c r="E8" s="86">
        <v>143.41</v>
      </c>
      <c r="F8" s="86">
        <v>136.99</v>
      </c>
      <c r="G8" s="93">
        <v>140</v>
      </c>
    </row>
    <row r="9" spans="1:8" x14ac:dyDescent="0.35">
      <c r="A9" s="27">
        <v>4080</v>
      </c>
      <c r="B9" s="16" t="s">
        <v>67</v>
      </c>
      <c r="D9" s="96">
        <v>1000</v>
      </c>
      <c r="E9" s="87">
        <v>1200</v>
      </c>
      <c r="F9" s="87">
        <v>1000</v>
      </c>
      <c r="G9" s="96">
        <v>1700</v>
      </c>
    </row>
    <row r="10" spans="1:8" ht="18" x14ac:dyDescent="0.35">
      <c r="A10" s="27"/>
      <c r="B10" s="98" t="s">
        <v>68</v>
      </c>
      <c r="C10" s="98"/>
      <c r="D10" s="112">
        <f>SUM(D4:D9)</f>
        <v>11226</v>
      </c>
      <c r="E10" s="111">
        <f>SUM(E4:E9)</f>
        <v>12750.45</v>
      </c>
      <c r="F10" s="111">
        <f>SUM(F4:F9)</f>
        <v>11222.99</v>
      </c>
      <c r="G10" s="112">
        <f>SUM(G4:G9)</f>
        <v>13612</v>
      </c>
    </row>
    <row r="11" spans="1:8" ht="20.100000000000001" customHeight="1" x14ac:dyDescent="0.35">
      <c r="A11" s="27">
        <v>4120</v>
      </c>
      <c r="B11" s="16" t="s">
        <v>69</v>
      </c>
      <c r="D11" s="93">
        <v>10000</v>
      </c>
      <c r="E11" s="86">
        <v>8972.74</v>
      </c>
      <c r="F11" s="86">
        <v>10605.19</v>
      </c>
      <c r="G11" s="93">
        <v>10000</v>
      </c>
    </row>
    <row r="12" spans="1:8" x14ac:dyDescent="0.35">
      <c r="A12" s="27">
        <v>4130</v>
      </c>
      <c r="B12" s="16" t="s">
        <v>70</v>
      </c>
      <c r="D12" s="93">
        <v>1825</v>
      </c>
      <c r="E12" s="86">
        <v>2259.65</v>
      </c>
      <c r="F12" s="86">
        <v>1810.12</v>
      </c>
      <c r="G12" s="93">
        <v>1825</v>
      </c>
    </row>
    <row r="13" spans="1:8" ht="15.75" customHeight="1" x14ac:dyDescent="0.35">
      <c r="A13" s="27">
        <v>4140</v>
      </c>
      <c r="B13" s="16" t="s">
        <v>71</v>
      </c>
      <c r="D13" s="93">
        <v>100</v>
      </c>
      <c r="E13" s="86">
        <v>73.94</v>
      </c>
      <c r="F13" s="86">
        <v>92</v>
      </c>
      <c r="G13" s="93">
        <v>100</v>
      </c>
    </row>
    <row r="14" spans="1:8" ht="15.75" customHeight="1" x14ac:dyDescent="0.35">
      <c r="A14" s="27">
        <v>4160</v>
      </c>
      <c r="B14" s="16" t="s">
        <v>72</v>
      </c>
      <c r="D14" s="93">
        <v>2650</v>
      </c>
      <c r="E14" s="86">
        <v>2750</v>
      </c>
      <c r="F14" s="86">
        <v>2637.5</v>
      </c>
      <c r="G14" s="93">
        <v>2500</v>
      </c>
    </row>
    <row r="15" spans="1:8" x14ac:dyDescent="0.35">
      <c r="A15" s="27">
        <v>4175</v>
      </c>
      <c r="B15" s="16" t="s">
        <v>73</v>
      </c>
      <c r="D15" s="93"/>
      <c r="E15" s="86"/>
      <c r="F15" s="86"/>
      <c r="G15" s="93"/>
    </row>
    <row r="16" spans="1:8" x14ac:dyDescent="0.35">
      <c r="A16" s="27">
        <v>4320</v>
      </c>
      <c r="B16" s="16" t="s">
        <v>74</v>
      </c>
      <c r="D16" s="93">
        <v>750</v>
      </c>
      <c r="E16" s="86">
        <f>186+330.89</f>
        <v>516.89</v>
      </c>
      <c r="F16" s="86">
        <v>714.26</v>
      </c>
      <c r="G16" s="93">
        <v>750</v>
      </c>
    </row>
    <row r="17" spans="1:16" x14ac:dyDescent="0.35">
      <c r="A17" s="27">
        <v>5190</v>
      </c>
      <c r="B17" s="16" t="s">
        <v>75</v>
      </c>
      <c r="D17" s="93"/>
      <c r="E17" s="86"/>
      <c r="F17" s="86"/>
      <c r="G17" s="93"/>
      <c r="K17" s="118"/>
      <c r="L17" s="118"/>
      <c r="M17" s="118"/>
      <c r="N17" s="118"/>
      <c r="O17" s="118"/>
      <c r="P17" s="118"/>
    </row>
    <row r="18" spans="1:16" x14ac:dyDescent="0.35">
      <c r="A18" s="27">
        <v>4180</v>
      </c>
      <c r="B18" s="16" t="s">
        <v>76</v>
      </c>
      <c r="D18" s="93"/>
      <c r="E18" s="86"/>
      <c r="F18" s="86"/>
      <c r="G18" s="93"/>
      <c r="K18" s="118"/>
      <c r="L18" s="118"/>
      <c r="M18" s="118"/>
      <c r="N18" s="118"/>
      <c r="O18" s="118"/>
      <c r="P18" s="118"/>
    </row>
    <row r="19" spans="1:16" ht="18" x14ac:dyDescent="0.35">
      <c r="A19" s="27"/>
      <c r="B19" s="98" t="s">
        <v>77</v>
      </c>
      <c r="C19" s="98"/>
      <c r="D19" s="112">
        <f>SUM(D11:D18)</f>
        <v>15325</v>
      </c>
      <c r="E19" s="111">
        <f>SUM(E11:E18)+1</f>
        <v>14574.22</v>
      </c>
      <c r="F19" s="111">
        <f>SUM(F11:F18)</f>
        <v>15859.070000000002</v>
      </c>
      <c r="G19" s="112">
        <f>SUM(G11:G18)</f>
        <v>15175</v>
      </c>
      <c r="K19" s="118"/>
      <c r="L19" s="118"/>
      <c r="M19" s="118"/>
      <c r="N19" s="118"/>
      <c r="O19" s="118"/>
      <c r="P19" s="118"/>
    </row>
    <row r="20" spans="1:16" ht="20.100000000000001" customHeight="1" x14ac:dyDescent="0.35">
      <c r="A20" s="27">
        <v>4210</v>
      </c>
      <c r="B20" s="16" t="s">
        <v>78</v>
      </c>
      <c r="D20" s="93">
        <v>160</v>
      </c>
      <c r="E20" s="86">
        <v>164.83</v>
      </c>
      <c r="F20" s="86">
        <v>160.44999999999999</v>
      </c>
      <c r="G20" s="93">
        <v>160</v>
      </c>
      <c r="K20" s="118"/>
      <c r="L20" s="118"/>
      <c r="M20" s="118"/>
      <c r="N20" s="118"/>
      <c r="O20" s="118"/>
      <c r="P20" s="118"/>
    </row>
    <row r="21" spans="1:16" x14ac:dyDescent="0.35">
      <c r="A21" s="27">
        <v>4220</v>
      </c>
      <c r="B21" s="16" t="s">
        <v>79</v>
      </c>
      <c r="D21" s="93">
        <v>80</v>
      </c>
      <c r="E21" s="86">
        <v>31.08</v>
      </c>
      <c r="F21" s="86">
        <v>78</v>
      </c>
      <c r="G21" s="93">
        <v>80</v>
      </c>
      <c r="K21" s="118"/>
      <c r="L21" s="118"/>
      <c r="M21" s="118"/>
      <c r="N21" s="118"/>
      <c r="O21" s="118"/>
      <c r="P21" s="118"/>
    </row>
    <row r="22" spans="1:16" x14ac:dyDescent="0.35">
      <c r="A22" s="27">
        <v>4230</v>
      </c>
      <c r="B22" s="16" t="s">
        <v>80</v>
      </c>
      <c r="D22" s="93">
        <v>2650</v>
      </c>
      <c r="E22" s="86">
        <f>710.11+1808.93</f>
        <v>2519.04</v>
      </c>
      <c r="F22" s="86">
        <f>520.3+2108.79</f>
        <v>2629.09</v>
      </c>
      <c r="G22" s="93">
        <v>1860</v>
      </c>
      <c r="K22" s="118"/>
      <c r="L22" s="118"/>
      <c r="M22" s="118"/>
      <c r="N22" s="118"/>
      <c r="O22" s="118"/>
      <c r="P22" s="118"/>
    </row>
    <row r="23" spans="1:16" x14ac:dyDescent="0.35">
      <c r="A23" s="27">
        <v>4260</v>
      </c>
      <c r="B23" s="16" t="s">
        <v>81</v>
      </c>
      <c r="D23" s="93">
        <v>225</v>
      </c>
      <c r="E23" s="86">
        <v>801.26</v>
      </c>
      <c r="F23" s="86">
        <v>203.17</v>
      </c>
      <c r="G23" s="93">
        <v>225</v>
      </c>
      <c r="K23" s="118"/>
      <c r="L23" s="118"/>
      <c r="M23" s="118"/>
      <c r="N23" s="118"/>
      <c r="O23" s="118"/>
      <c r="P23" s="118"/>
    </row>
    <row r="24" spans="1:16" hidden="1" x14ac:dyDescent="0.35">
      <c r="A24" s="27">
        <v>4270</v>
      </c>
      <c r="B24" s="16" t="s">
        <v>82</v>
      </c>
      <c r="D24" s="93"/>
      <c r="E24" s="86"/>
      <c r="F24" s="86"/>
      <c r="G24" s="93"/>
      <c r="K24" s="118"/>
      <c r="L24" s="118"/>
      <c r="M24" s="118"/>
      <c r="N24" s="118"/>
      <c r="O24" s="118"/>
      <c r="P24" s="118"/>
    </row>
    <row r="25" spans="1:16" x14ac:dyDescent="0.35">
      <c r="A25" s="27">
        <v>5130</v>
      </c>
      <c r="B25" s="16" t="s">
        <v>82</v>
      </c>
      <c r="D25" s="96"/>
      <c r="E25" s="87"/>
      <c r="F25" s="87"/>
      <c r="G25" s="96"/>
      <c r="K25" s="118"/>
      <c r="L25" s="118"/>
      <c r="M25" s="118"/>
      <c r="N25" s="118"/>
      <c r="O25" s="118"/>
      <c r="P25" s="118"/>
    </row>
    <row r="26" spans="1:16" ht="18" x14ac:dyDescent="0.35">
      <c r="A26" s="27"/>
      <c r="B26" s="98" t="s">
        <v>83</v>
      </c>
      <c r="C26" s="98"/>
      <c r="D26" s="112">
        <f>SUM(D20:D25)</f>
        <v>3115</v>
      </c>
      <c r="E26" s="111">
        <f>SUM(E20:E25)</f>
        <v>3516.21</v>
      </c>
      <c r="F26" s="111">
        <f>SUM(F20:F25)-1</f>
        <v>3069.71</v>
      </c>
      <c r="G26" s="112">
        <f>SUM(G20:G25)</f>
        <v>2325</v>
      </c>
      <c r="K26" s="118"/>
      <c r="L26" s="119"/>
      <c r="M26" s="120"/>
      <c r="N26" s="118"/>
      <c r="O26" s="118"/>
      <c r="P26" s="118"/>
    </row>
    <row r="27" spans="1:16" ht="20.100000000000001" customHeight="1" x14ac:dyDescent="0.35">
      <c r="A27" s="27">
        <v>4310</v>
      </c>
      <c r="B27" s="16" t="s">
        <v>84</v>
      </c>
      <c r="D27" s="93">
        <v>5500</v>
      </c>
      <c r="E27" s="86">
        <v>5200</v>
      </c>
      <c r="F27" s="86">
        <v>5260.52</v>
      </c>
      <c r="G27" s="93">
        <v>5625</v>
      </c>
      <c r="K27" s="118"/>
      <c r="L27" s="118"/>
      <c r="M27" s="118"/>
      <c r="N27" s="118"/>
      <c r="O27" s="118"/>
      <c r="P27" s="118"/>
    </row>
    <row r="28" spans="1:16" x14ac:dyDescent="0.35">
      <c r="A28" s="27">
        <v>4320</v>
      </c>
      <c r="B28" s="16" t="s">
        <v>85</v>
      </c>
      <c r="D28" s="93">
        <v>0</v>
      </c>
      <c r="E28" s="86"/>
      <c r="F28" s="86"/>
      <c r="G28" s="93"/>
      <c r="K28" s="118"/>
      <c r="L28" s="118"/>
      <c r="M28" s="118"/>
      <c r="N28" s="118"/>
      <c r="O28" s="118"/>
      <c r="P28" s="118"/>
    </row>
    <row r="29" spans="1:16" hidden="1" x14ac:dyDescent="0.35">
      <c r="A29" s="27">
        <v>4340</v>
      </c>
      <c r="B29" s="16" t="s">
        <v>86</v>
      </c>
      <c r="D29" s="93">
        <v>0</v>
      </c>
      <c r="E29" s="86"/>
      <c r="F29" s="86"/>
      <c r="G29" s="93">
        <v>0</v>
      </c>
      <c r="K29" s="118"/>
      <c r="L29" s="118"/>
      <c r="M29" s="118"/>
      <c r="N29" s="118"/>
      <c r="O29" s="118"/>
      <c r="P29" s="118"/>
    </row>
    <row r="30" spans="1:16" ht="18" x14ac:dyDescent="0.35">
      <c r="A30" s="27"/>
      <c r="B30" s="98" t="s">
        <v>87</v>
      </c>
      <c r="C30" s="98"/>
      <c r="D30" s="114">
        <f>SUM(D27:D29)</f>
        <v>5500</v>
      </c>
      <c r="E30" s="113">
        <f>SUM(E27:E29)</f>
        <v>5200</v>
      </c>
      <c r="F30" s="113">
        <f>SUM(F27:F29)</f>
        <v>5260.52</v>
      </c>
      <c r="G30" s="114">
        <f>SUM(G27:G29)</f>
        <v>5625</v>
      </c>
      <c r="K30" s="118"/>
      <c r="L30" s="118"/>
      <c r="M30" s="118"/>
      <c r="N30" s="118"/>
      <c r="O30" s="118"/>
      <c r="P30" s="118"/>
    </row>
    <row r="31" spans="1:16" ht="20.100000000000001" customHeight="1" x14ac:dyDescent="0.35">
      <c r="A31" s="27">
        <v>4410</v>
      </c>
      <c r="B31" s="16" t="s">
        <v>88</v>
      </c>
      <c r="D31" s="93">
        <v>3000</v>
      </c>
      <c r="E31" s="86">
        <v>2209.9299999999998</v>
      </c>
      <c r="F31" s="86">
        <v>1311</v>
      </c>
      <c r="G31" s="93">
        <v>3000</v>
      </c>
      <c r="K31" s="118"/>
      <c r="L31" s="118"/>
      <c r="M31" s="118"/>
      <c r="N31" s="118"/>
      <c r="O31" s="118"/>
      <c r="P31" s="118"/>
    </row>
    <row r="32" spans="1:16" x14ac:dyDescent="0.35">
      <c r="A32" s="27">
        <v>2290</v>
      </c>
      <c r="B32" s="32" t="s">
        <v>89</v>
      </c>
      <c r="D32" s="93">
        <v>2175</v>
      </c>
      <c r="E32" s="86">
        <v>1562.76</v>
      </c>
      <c r="F32" s="86">
        <v>0</v>
      </c>
      <c r="G32" s="93">
        <v>4000</v>
      </c>
      <c r="K32" s="118"/>
      <c r="L32" s="118"/>
      <c r="M32" s="118"/>
      <c r="N32" s="118"/>
      <c r="O32" s="118"/>
      <c r="P32" s="118"/>
    </row>
    <row r="33" spans="1:7" x14ac:dyDescent="0.35">
      <c r="A33" s="27">
        <v>9220</v>
      </c>
      <c r="B33" s="32" t="s">
        <v>90</v>
      </c>
      <c r="D33" s="93"/>
      <c r="E33" s="86"/>
      <c r="F33" s="86"/>
      <c r="G33" s="93"/>
    </row>
    <row r="34" spans="1:7" x14ac:dyDescent="0.35">
      <c r="A34" s="27">
        <v>4420</v>
      </c>
      <c r="B34" s="16" t="s">
        <v>91</v>
      </c>
      <c r="D34" s="93">
        <v>200</v>
      </c>
      <c r="E34" s="86">
        <v>803.44</v>
      </c>
      <c r="F34" s="86">
        <f>281.25+136.54</f>
        <v>417.78999999999996</v>
      </c>
      <c r="G34" s="93">
        <v>1000</v>
      </c>
    </row>
    <row r="35" spans="1:7" x14ac:dyDescent="0.35">
      <c r="A35" s="27">
        <v>4430</v>
      </c>
      <c r="B35" s="16" t="s">
        <v>92</v>
      </c>
      <c r="D35" s="93">
        <v>300</v>
      </c>
      <c r="E35" s="86">
        <v>263.75</v>
      </c>
      <c r="F35" s="86">
        <v>235.14</v>
      </c>
      <c r="G35" s="93">
        <v>300</v>
      </c>
    </row>
    <row r="36" spans="1:7" x14ac:dyDescent="0.35">
      <c r="A36" s="27">
        <v>4450</v>
      </c>
      <c r="B36" s="16" t="s">
        <v>93</v>
      </c>
      <c r="D36" s="93"/>
      <c r="E36" s="86">
        <v>1007.45</v>
      </c>
      <c r="F36" s="86"/>
      <c r="G36" s="93"/>
    </row>
    <row r="37" spans="1:7" x14ac:dyDescent="0.35">
      <c r="A37" s="27">
        <v>4470</v>
      </c>
      <c r="B37" s="16" t="s">
        <v>94</v>
      </c>
      <c r="D37" s="93">
        <v>6100</v>
      </c>
      <c r="E37" s="86">
        <f>6576.44-E38</f>
        <v>6019.94</v>
      </c>
      <c r="F37" s="86">
        <v>4463</v>
      </c>
      <c r="G37" s="93">
        <v>7600</v>
      </c>
    </row>
    <row r="38" spans="1:7" x14ac:dyDescent="0.35">
      <c r="A38" s="27">
        <v>4470</v>
      </c>
      <c r="B38" s="16" t="s">
        <v>95</v>
      </c>
      <c r="D38" s="93">
        <v>800</v>
      </c>
      <c r="E38" s="86">
        <v>556.5</v>
      </c>
      <c r="F38" s="86">
        <v>600</v>
      </c>
      <c r="G38" s="93">
        <v>800</v>
      </c>
    </row>
    <row r="39" spans="1:7" ht="14.25" customHeight="1" x14ac:dyDescent="0.35">
      <c r="A39" s="27">
        <v>4490</v>
      </c>
      <c r="B39" s="16" t="s">
        <v>96</v>
      </c>
      <c r="D39" s="96"/>
      <c r="E39" s="87"/>
      <c r="F39" s="87"/>
      <c r="G39" s="96"/>
    </row>
    <row r="40" spans="1:7" ht="18" x14ac:dyDescent="0.35">
      <c r="A40" s="27"/>
      <c r="B40" s="98" t="s">
        <v>97</v>
      </c>
      <c r="C40" s="98"/>
      <c r="D40" s="112">
        <f>SUM(D31:D39)</f>
        <v>12575</v>
      </c>
      <c r="E40" s="111">
        <f>SUM(E31:E39)</f>
        <v>12423.769999999999</v>
      </c>
      <c r="F40" s="111">
        <f>SUM(F31:F39)</f>
        <v>7026.93</v>
      </c>
      <c r="G40" s="112">
        <f>SUM(G31:G39)</f>
        <v>16700</v>
      </c>
    </row>
    <row r="41" spans="1:7" ht="20.100000000000001" customHeight="1" x14ac:dyDescent="0.35">
      <c r="A41" s="27">
        <v>4510</v>
      </c>
      <c r="B41" s="16" t="s">
        <v>98</v>
      </c>
      <c r="D41" s="93">
        <v>800</v>
      </c>
      <c r="E41" s="86">
        <v>1000</v>
      </c>
      <c r="F41" s="86">
        <v>794.91</v>
      </c>
      <c r="G41" s="93">
        <v>800</v>
      </c>
    </row>
    <row r="42" spans="1:7" ht="20.100000000000001" customHeight="1" x14ac:dyDescent="0.35">
      <c r="A42" s="27">
        <v>4520</v>
      </c>
      <c r="B42" s="16" t="s">
        <v>99</v>
      </c>
      <c r="D42" s="93">
        <v>1000</v>
      </c>
      <c r="E42" s="86">
        <v>246.41</v>
      </c>
      <c r="F42" s="86">
        <v>850</v>
      </c>
      <c r="G42" s="93">
        <v>1000</v>
      </c>
    </row>
    <row r="43" spans="1:7" ht="20.100000000000001" customHeight="1" x14ac:dyDescent="0.35">
      <c r="A43" s="27">
        <v>4580</v>
      </c>
      <c r="B43" s="16" t="s">
        <v>100</v>
      </c>
      <c r="D43" s="93">
        <v>0</v>
      </c>
      <c r="E43" s="86"/>
      <c r="F43" s="86">
        <v>0</v>
      </c>
      <c r="G43" s="93"/>
    </row>
    <row r="44" spans="1:7" x14ac:dyDescent="0.35">
      <c r="A44" s="27">
        <v>4530</v>
      </c>
      <c r="B44" s="16" t="s">
        <v>101</v>
      </c>
      <c r="D44" s="93">
        <v>1100</v>
      </c>
      <c r="E44" s="86">
        <v>1570.82</v>
      </c>
      <c r="F44" s="86">
        <v>1074.6099999999999</v>
      </c>
      <c r="G44" s="93">
        <v>1100</v>
      </c>
    </row>
    <row r="45" spans="1:7" x14ac:dyDescent="0.35">
      <c r="A45" s="27">
        <v>4540</v>
      </c>
      <c r="B45" s="16" t="s">
        <v>102</v>
      </c>
      <c r="D45" s="93">
        <v>700</v>
      </c>
      <c r="E45" s="86">
        <v>676.34</v>
      </c>
      <c r="F45" s="86">
        <f>785.49-92</f>
        <v>693.49</v>
      </c>
      <c r="G45" s="93">
        <v>700</v>
      </c>
    </row>
    <row r="46" spans="1:7" x14ac:dyDescent="0.35">
      <c r="A46" s="27">
        <v>4581</v>
      </c>
      <c r="B46" s="16" t="s">
        <v>103</v>
      </c>
      <c r="D46" s="93"/>
      <c r="E46" s="86"/>
      <c r="F46" s="86"/>
      <c r="G46" s="93"/>
    </row>
    <row r="47" spans="1:7" x14ac:dyDescent="0.35">
      <c r="A47" s="27">
        <v>4590</v>
      </c>
      <c r="B47" s="16" t="s">
        <v>104</v>
      </c>
      <c r="D47" s="96"/>
      <c r="E47" s="87"/>
      <c r="F47" s="87"/>
      <c r="G47" s="96"/>
    </row>
    <row r="48" spans="1:7" ht="18" x14ac:dyDescent="0.35">
      <c r="A48" s="27"/>
      <c r="B48" s="98" t="s">
        <v>105</v>
      </c>
      <c r="C48" s="98"/>
      <c r="D48" s="112">
        <f>SUM(D41:D47)</f>
        <v>3600</v>
      </c>
      <c r="E48" s="111">
        <f>SUM(E41:E47)-1</f>
        <v>3492.57</v>
      </c>
      <c r="F48" s="111">
        <f>SUM(F41:F47)</f>
        <v>3413.0099999999993</v>
      </c>
      <c r="G48" s="112">
        <f>SUM(G41:G47)</f>
        <v>3600</v>
      </c>
    </row>
    <row r="49" spans="1:7" ht="20.100000000000001" hidden="1" customHeight="1" x14ac:dyDescent="0.35">
      <c r="A49" s="27">
        <v>4800</v>
      </c>
      <c r="B49" s="16" t="s">
        <v>106</v>
      </c>
      <c r="D49" s="93"/>
      <c r="E49" s="86">
        <v>0</v>
      </c>
      <c r="F49" s="86">
        <v>0</v>
      </c>
      <c r="G49" s="93"/>
    </row>
    <row r="50" spans="1:7" x14ac:dyDescent="0.35">
      <c r="A50" s="27">
        <v>4890</v>
      </c>
      <c r="B50" s="16" t="s">
        <v>107</v>
      </c>
      <c r="D50" s="96">
        <v>1000</v>
      </c>
      <c r="E50" s="87">
        <f>765.35+1</f>
        <v>766.35</v>
      </c>
      <c r="F50" s="87">
        <v>4949.05</v>
      </c>
      <c r="G50" s="96">
        <v>700</v>
      </c>
    </row>
    <row r="51" spans="1:7" ht="18" x14ac:dyDescent="0.35">
      <c r="A51" s="27"/>
      <c r="B51" s="98" t="s">
        <v>108</v>
      </c>
      <c r="C51" s="98"/>
      <c r="D51" s="112">
        <f>SUM(D49:D50)</f>
        <v>1000</v>
      </c>
      <c r="E51" s="111">
        <f>SUM(E49:E50)</f>
        <v>766.35</v>
      </c>
      <c r="F51" s="111">
        <f>SUM(F49:F50)</f>
        <v>4949.05</v>
      </c>
      <c r="G51" s="112">
        <f>SUM(G49:G50)</f>
        <v>700</v>
      </c>
    </row>
    <row r="52" spans="1:7" ht="20.100000000000001" customHeight="1" x14ac:dyDescent="0.35">
      <c r="A52" s="27">
        <v>4915</v>
      </c>
      <c r="B52" s="16" t="s">
        <v>109</v>
      </c>
      <c r="D52" s="93">
        <v>21500</v>
      </c>
      <c r="E52" s="88">
        <f>13670.35+1737.73-1</f>
        <v>15407.08</v>
      </c>
      <c r="F52" s="88">
        <f>18710.25+2634.11</f>
        <v>21344.36</v>
      </c>
      <c r="G52" s="93">
        <v>21500</v>
      </c>
    </row>
    <row r="53" spans="1:7" x14ac:dyDescent="0.35">
      <c r="A53" s="27">
        <v>4920</v>
      </c>
      <c r="B53" s="16" t="s">
        <v>110</v>
      </c>
      <c r="D53" s="93">
        <v>425</v>
      </c>
      <c r="E53" s="88">
        <v>643.97</v>
      </c>
      <c r="F53" s="88">
        <v>443.41</v>
      </c>
      <c r="G53" s="93">
        <v>500</v>
      </c>
    </row>
    <row r="54" spans="1:7" x14ac:dyDescent="0.35">
      <c r="A54" s="27">
        <v>4925</v>
      </c>
      <c r="B54" s="16" t="s">
        <v>111</v>
      </c>
      <c r="D54" s="93">
        <v>400</v>
      </c>
      <c r="E54" s="88">
        <v>261.05</v>
      </c>
      <c r="F54" s="88">
        <v>464.34</v>
      </c>
      <c r="G54" s="93">
        <v>500</v>
      </c>
    </row>
    <row r="55" spans="1:7" x14ac:dyDescent="0.35">
      <c r="A55" s="27">
        <v>4940</v>
      </c>
      <c r="B55" s="83" t="s">
        <v>112</v>
      </c>
      <c r="C55" s="83"/>
      <c r="D55" s="93">
        <v>1000</v>
      </c>
      <c r="E55" s="86">
        <v>1000</v>
      </c>
      <c r="F55" s="86">
        <v>1000</v>
      </c>
      <c r="G55" s="93">
        <v>1000</v>
      </c>
    </row>
    <row r="56" spans="1:7" x14ac:dyDescent="0.35">
      <c r="A56" s="27">
        <v>5140.5169999999998</v>
      </c>
      <c r="B56" s="83" t="s">
        <v>113</v>
      </c>
      <c r="C56" s="83"/>
      <c r="D56" s="93"/>
      <c r="E56" s="86"/>
      <c r="F56" s="86"/>
      <c r="G56" s="93"/>
    </row>
    <row r="57" spans="1:7" x14ac:dyDescent="0.35">
      <c r="A57" s="27">
        <v>4950</v>
      </c>
      <c r="B57" s="16" t="s">
        <v>114</v>
      </c>
      <c r="D57" s="93">
        <v>500</v>
      </c>
      <c r="E57" s="86">
        <v>500</v>
      </c>
      <c r="F57" s="86">
        <v>500</v>
      </c>
      <c r="G57" s="93">
        <v>500</v>
      </c>
    </row>
    <row r="58" spans="1:7" x14ac:dyDescent="0.35">
      <c r="A58" s="27">
        <v>4960</v>
      </c>
      <c r="B58" s="16" t="s">
        <v>115</v>
      </c>
      <c r="D58" s="93"/>
      <c r="E58" s="86"/>
      <c r="F58" s="86"/>
      <c r="G58" s="93"/>
    </row>
    <row r="59" spans="1:7" x14ac:dyDescent="0.35">
      <c r="A59" s="27">
        <v>4970</v>
      </c>
      <c r="B59" s="16" t="s">
        <v>116</v>
      </c>
      <c r="D59" s="96">
        <v>1800</v>
      </c>
      <c r="E59" s="87">
        <f>3581.67-1007.45-1</f>
        <v>2573.2200000000003</v>
      </c>
      <c r="F59" s="87">
        <v>1339.21</v>
      </c>
      <c r="G59" s="96">
        <v>1800</v>
      </c>
    </row>
    <row r="60" spans="1:7" ht="15" customHeight="1" x14ac:dyDescent="0.35">
      <c r="A60" s="27"/>
      <c r="B60" s="98" t="s">
        <v>117</v>
      </c>
      <c r="C60" s="98"/>
      <c r="D60" s="112">
        <f>SUM(D52:D59)</f>
        <v>25625</v>
      </c>
      <c r="E60" s="111">
        <f>SUM(E52:E59)</f>
        <v>20385.32</v>
      </c>
      <c r="F60" s="111">
        <f>SUM(F52:F59)-1</f>
        <v>25090.32</v>
      </c>
      <c r="G60" s="112">
        <f>SUM(G52:G59)</f>
        <v>25800</v>
      </c>
    </row>
    <row r="61" spans="1:7" ht="3.75" customHeight="1" x14ac:dyDescent="0.35">
      <c r="A61" s="27"/>
      <c r="D61" s="93"/>
      <c r="E61" s="86"/>
      <c r="F61" s="86"/>
      <c r="G61" s="93"/>
    </row>
    <row r="62" spans="1:7" ht="3.75" customHeight="1" x14ac:dyDescent="0.35">
      <c r="A62" s="27"/>
      <c r="D62" s="93"/>
      <c r="E62" s="86"/>
      <c r="F62" s="86"/>
      <c r="G62" s="93"/>
    </row>
    <row r="63" spans="1:7" ht="15" customHeight="1" x14ac:dyDescent="0.35">
      <c r="A63" s="27">
        <v>9940</v>
      </c>
      <c r="B63" s="16" t="s">
        <v>118</v>
      </c>
      <c r="D63" s="93"/>
      <c r="E63" s="86">
        <v>572.35</v>
      </c>
      <c r="F63" s="86">
        <v>812</v>
      </c>
      <c r="G63" s="93">
        <v>0</v>
      </c>
    </row>
    <row r="64" spans="1:7" ht="15" customHeight="1" x14ac:dyDescent="0.35">
      <c r="A64" s="27"/>
      <c r="B64" s="16" t="s">
        <v>119</v>
      </c>
      <c r="D64" s="95">
        <f>SUM(D63:D63)</f>
        <v>0</v>
      </c>
      <c r="E64" s="95">
        <f>SUM(E63:E63)</f>
        <v>572.35</v>
      </c>
      <c r="F64" s="89">
        <f>SUM(F63:F63)</f>
        <v>812</v>
      </c>
      <c r="G64" s="95">
        <f>SUM(G63:G63)</f>
        <v>0</v>
      </c>
    </row>
    <row r="65" spans="1:8" ht="3.75" customHeight="1" x14ac:dyDescent="0.35">
      <c r="A65" s="27"/>
      <c r="D65" s="93"/>
      <c r="E65" s="86"/>
      <c r="F65" s="86"/>
      <c r="G65" s="93"/>
    </row>
    <row r="66" spans="1:8" s="17" customFormat="1" ht="15.75" customHeight="1" x14ac:dyDescent="0.35">
      <c r="A66" s="84" t="s">
        <v>120</v>
      </c>
      <c r="D66" s="116">
        <f>SUM(D3:D64)/2</f>
        <v>77966</v>
      </c>
      <c r="E66" s="115">
        <f>(SUM(E3:E64)/2)</f>
        <v>73681.24000000002</v>
      </c>
      <c r="F66" s="115">
        <f>(SUM(F3:F64)/2)-1</f>
        <v>76703.600000000006</v>
      </c>
      <c r="G66" s="116">
        <f>SUM(G3:G64)/2</f>
        <v>83537</v>
      </c>
      <c r="H66" s="30"/>
    </row>
    <row r="67" spans="1:8" x14ac:dyDescent="0.35">
      <c r="A67" s="27"/>
      <c r="D67" s="13"/>
    </row>
    <row r="68" spans="1:8" x14ac:dyDescent="0.35">
      <c r="A68" s="27"/>
    </row>
    <row r="69" spans="1:8" x14ac:dyDescent="0.35">
      <c r="A69" s="27"/>
    </row>
    <row r="70" spans="1:8" x14ac:dyDescent="0.35">
      <c r="A70" s="27"/>
    </row>
    <row r="71" spans="1:8" x14ac:dyDescent="0.35">
      <c r="A71" s="27"/>
    </row>
    <row r="72" spans="1:8" x14ac:dyDescent="0.35">
      <c r="A72" s="27"/>
    </row>
    <row r="73" spans="1:8" x14ac:dyDescent="0.35">
      <c r="A73" s="27"/>
    </row>
    <row r="74" spans="1:8" x14ac:dyDescent="0.35">
      <c r="A74" s="27"/>
    </row>
    <row r="75" spans="1:8" x14ac:dyDescent="0.35">
      <c r="A75" s="27"/>
    </row>
    <row r="76" spans="1:8" x14ac:dyDescent="0.35">
      <c r="A76" s="27"/>
    </row>
    <row r="77" spans="1:8" x14ac:dyDescent="0.35">
      <c r="A77" s="27"/>
    </row>
    <row r="78" spans="1:8" x14ac:dyDescent="0.35">
      <c r="A78" s="27"/>
    </row>
    <row r="79" spans="1:8" x14ac:dyDescent="0.35">
      <c r="A79" s="27"/>
    </row>
    <row r="80" spans="1:8" x14ac:dyDescent="0.35">
      <c r="A80" s="27"/>
    </row>
    <row r="81" spans="1:1" x14ac:dyDescent="0.35">
      <c r="A81" s="27"/>
    </row>
    <row r="82" spans="1:1" x14ac:dyDescent="0.35">
      <c r="A82" s="27"/>
    </row>
    <row r="83" spans="1:1" x14ac:dyDescent="0.35">
      <c r="A83" s="27"/>
    </row>
    <row r="84" spans="1:1" x14ac:dyDescent="0.35">
      <c r="A84" s="27"/>
    </row>
    <row r="85" spans="1:1" x14ac:dyDescent="0.35">
      <c r="A85" s="27"/>
    </row>
    <row r="86" spans="1:1" x14ac:dyDescent="0.35">
      <c r="A86" s="27"/>
    </row>
    <row r="87" spans="1:1" x14ac:dyDescent="0.35">
      <c r="A87" s="27"/>
    </row>
    <row r="88" spans="1:1" x14ac:dyDescent="0.35">
      <c r="A88" s="27"/>
    </row>
    <row r="89" spans="1:1" x14ac:dyDescent="0.35">
      <c r="A89" s="27"/>
    </row>
    <row r="90" spans="1:1" x14ac:dyDescent="0.35">
      <c r="A90" s="27"/>
    </row>
    <row r="91" spans="1:1" x14ac:dyDescent="0.35">
      <c r="A91" s="27"/>
    </row>
    <row r="92" spans="1:1" x14ac:dyDescent="0.35">
      <c r="A92" s="27"/>
    </row>
    <row r="93" spans="1:1" x14ac:dyDescent="0.35">
      <c r="A93" s="27"/>
    </row>
    <row r="94" spans="1:1" x14ac:dyDescent="0.35">
      <c r="A94" s="27"/>
    </row>
    <row r="95" spans="1:1" x14ac:dyDescent="0.35">
      <c r="A95" s="27"/>
    </row>
    <row r="96" spans="1:1" x14ac:dyDescent="0.35">
      <c r="A96" s="27"/>
    </row>
    <row r="97" spans="1:1" x14ac:dyDescent="0.35">
      <c r="A97" s="27"/>
    </row>
    <row r="98" spans="1:1" x14ac:dyDescent="0.35">
      <c r="A98" s="27"/>
    </row>
    <row r="99" spans="1:1" x14ac:dyDescent="0.35">
      <c r="A99" s="27"/>
    </row>
    <row r="100" spans="1:1" x14ac:dyDescent="0.35">
      <c r="A100" s="27"/>
    </row>
    <row r="101" spans="1:1" x14ac:dyDescent="0.35">
      <c r="A101" s="27"/>
    </row>
    <row r="102" spans="1:1" x14ac:dyDescent="0.35">
      <c r="A102" s="27"/>
    </row>
    <row r="103" spans="1:1" x14ac:dyDescent="0.35">
      <c r="A103" s="27"/>
    </row>
    <row r="104" spans="1:1" x14ac:dyDescent="0.35">
      <c r="A104" s="27"/>
    </row>
    <row r="105" spans="1:1" x14ac:dyDescent="0.35">
      <c r="A105" s="27"/>
    </row>
    <row r="106" spans="1:1" x14ac:dyDescent="0.35">
      <c r="A106" s="27"/>
    </row>
    <row r="107" spans="1:1" x14ac:dyDescent="0.35">
      <c r="A107" s="27"/>
    </row>
    <row r="108" spans="1:1" x14ac:dyDescent="0.35">
      <c r="A108" s="27"/>
    </row>
    <row r="109" spans="1:1" x14ac:dyDescent="0.35">
      <c r="A109" s="27"/>
    </row>
    <row r="110" spans="1:1" x14ac:dyDescent="0.35">
      <c r="A110" s="27"/>
    </row>
    <row r="111" spans="1:1" x14ac:dyDescent="0.35">
      <c r="A111" s="27"/>
    </row>
    <row r="112" spans="1:1" x14ac:dyDescent="0.35">
      <c r="A112" s="27"/>
    </row>
    <row r="113" spans="1:1" x14ac:dyDescent="0.35">
      <c r="A113" s="27"/>
    </row>
    <row r="114" spans="1:1" x14ac:dyDescent="0.35">
      <c r="A114" s="27"/>
    </row>
    <row r="115" spans="1:1" x14ac:dyDescent="0.35">
      <c r="A115" s="27"/>
    </row>
    <row r="116" spans="1:1" x14ac:dyDescent="0.35">
      <c r="A116" s="27"/>
    </row>
    <row r="117" spans="1:1" x14ac:dyDescent="0.35">
      <c r="A117" s="27"/>
    </row>
    <row r="118" spans="1:1" x14ac:dyDescent="0.35">
      <c r="A118" s="27"/>
    </row>
    <row r="119" spans="1:1" x14ac:dyDescent="0.35">
      <c r="A119" s="27"/>
    </row>
    <row r="120" spans="1:1" x14ac:dyDescent="0.35">
      <c r="A120" s="27"/>
    </row>
    <row r="121" spans="1:1" x14ac:dyDescent="0.35">
      <c r="A121" s="27"/>
    </row>
    <row r="122" spans="1:1" x14ac:dyDescent="0.35">
      <c r="A122" s="27"/>
    </row>
    <row r="123" spans="1:1" x14ac:dyDescent="0.35">
      <c r="A123" s="27"/>
    </row>
    <row r="124" spans="1:1" x14ac:dyDescent="0.35">
      <c r="A124" s="27"/>
    </row>
    <row r="125" spans="1:1" x14ac:dyDescent="0.35">
      <c r="A125" s="27"/>
    </row>
    <row r="126" spans="1:1" x14ac:dyDescent="0.35">
      <c r="A126" s="27"/>
    </row>
    <row r="127" spans="1:1" x14ac:dyDescent="0.35">
      <c r="A127" s="27"/>
    </row>
    <row r="128" spans="1:1" x14ac:dyDescent="0.35">
      <c r="A128" s="27"/>
    </row>
    <row r="129" spans="1:1" x14ac:dyDescent="0.35">
      <c r="A129" s="27"/>
    </row>
    <row r="130" spans="1:1" x14ac:dyDescent="0.35">
      <c r="A130" s="27"/>
    </row>
    <row r="131" spans="1:1" x14ac:dyDescent="0.35">
      <c r="A131" s="27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5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topLeftCell="A7" workbookViewId="0">
      <selection activeCell="G5" sqref="G5"/>
    </sheetView>
  </sheetViews>
  <sheetFormatPr defaultColWidth="8.85546875" defaultRowHeight="15" x14ac:dyDescent="0.3"/>
  <cols>
    <col min="1" max="1" width="6.28515625" style="1" customWidth="1"/>
    <col min="2" max="2" width="23.85546875" style="1" bestFit="1" customWidth="1"/>
    <col min="3" max="3" width="3.85546875" style="1" customWidth="1"/>
    <col min="4" max="5" width="12.85546875" style="12" customWidth="1"/>
    <col min="6" max="6" width="14.42578125" style="12" customWidth="1"/>
    <col min="7" max="7" width="12" style="12" bestFit="1" customWidth="1"/>
    <col min="8" max="8" width="4.42578125" style="35" bestFit="1" customWidth="1"/>
    <col min="9" max="9" width="5.7109375" style="1" bestFit="1" customWidth="1"/>
    <col min="10" max="10" width="8.85546875" style="1"/>
    <col min="11" max="11" width="9.140625" style="1" customWidth="1"/>
    <col min="12" max="16384" width="8.85546875" style="1"/>
  </cols>
  <sheetData>
    <row r="1" spans="1:8" x14ac:dyDescent="0.3">
      <c r="G1" s="31"/>
    </row>
    <row r="2" spans="1:8" s="11" customFormat="1" ht="15.75" x14ac:dyDescent="0.35">
      <c r="D2" s="65" t="s">
        <v>56</v>
      </c>
      <c r="E2" s="64" t="s">
        <v>57</v>
      </c>
      <c r="F2" s="64" t="s">
        <v>57</v>
      </c>
      <c r="G2" s="65" t="s">
        <v>56</v>
      </c>
      <c r="H2" s="36"/>
    </row>
    <row r="3" spans="1:8" s="11" customFormat="1" ht="15.75" x14ac:dyDescent="0.35">
      <c r="A3" s="11" t="s">
        <v>121</v>
      </c>
      <c r="D3" s="67" t="s">
        <v>59</v>
      </c>
      <c r="E3" s="66" t="s">
        <v>59</v>
      </c>
      <c r="F3" s="66" t="s">
        <v>60</v>
      </c>
      <c r="G3" s="67" t="s">
        <v>61</v>
      </c>
      <c r="H3" s="36"/>
    </row>
    <row r="4" spans="1:8" s="11" customFormat="1" ht="15.75" x14ac:dyDescent="0.35">
      <c r="D4" s="68"/>
      <c r="E4" s="60"/>
      <c r="F4" s="60"/>
      <c r="G4" s="68"/>
      <c r="H4" s="36"/>
    </row>
    <row r="5" spans="1:8" x14ac:dyDescent="0.3">
      <c r="A5" s="39">
        <v>8010</v>
      </c>
      <c r="B5" s="1" t="s">
        <v>122</v>
      </c>
      <c r="D5" s="61">
        <v>23000</v>
      </c>
      <c r="E5" s="61">
        <f>22254.9-1800</f>
        <v>20454.900000000001</v>
      </c>
      <c r="F5" s="61">
        <f>23219-1800</f>
        <v>21419</v>
      </c>
      <c r="G5" s="61">
        <v>30000</v>
      </c>
    </row>
    <row r="6" spans="1:8" x14ac:dyDescent="0.3">
      <c r="A6" s="39">
        <v>8010</v>
      </c>
      <c r="B6" s="1" t="s">
        <v>123</v>
      </c>
      <c r="D6" s="61">
        <f>145*15</f>
        <v>2175</v>
      </c>
      <c r="E6" s="61">
        <v>1800</v>
      </c>
      <c r="F6" s="61">
        <v>1800</v>
      </c>
      <c r="G6" s="61"/>
    </row>
    <row r="7" spans="1:8" x14ac:dyDescent="0.3">
      <c r="A7" s="39">
        <v>8050</v>
      </c>
      <c r="B7" s="1" t="s">
        <v>124</v>
      </c>
      <c r="D7" s="63"/>
      <c r="E7" s="63">
        <v>105</v>
      </c>
      <c r="F7" s="63"/>
      <c r="G7" s="63">
        <v>700</v>
      </c>
    </row>
    <row r="8" spans="1:8" ht="18" x14ac:dyDescent="0.35">
      <c r="A8" s="39"/>
      <c r="B8" s="98" t="s">
        <v>122</v>
      </c>
      <c r="C8" s="105"/>
      <c r="D8" s="106">
        <f>SUM(D5:D7)</f>
        <v>25175</v>
      </c>
      <c r="E8" s="106">
        <f t="shared" ref="E8" si="0">SUM(E5:E7)</f>
        <v>22359.9</v>
      </c>
      <c r="F8" s="106">
        <f t="shared" ref="F8" si="1">SUM(F5:F7)</f>
        <v>23219</v>
      </c>
      <c r="G8" s="106">
        <f>SUM(G5:G7)</f>
        <v>30700</v>
      </c>
    </row>
    <row r="9" spans="1:8" x14ac:dyDescent="0.3">
      <c r="A9" s="39"/>
      <c r="D9" s="62"/>
      <c r="E9" s="62"/>
      <c r="F9" s="62"/>
      <c r="G9" s="62"/>
    </row>
    <row r="10" spans="1:8" x14ac:dyDescent="0.3">
      <c r="A10" s="39">
        <v>8110</v>
      </c>
      <c r="B10" s="1" t="s">
        <v>125</v>
      </c>
      <c r="D10" s="61"/>
      <c r="E10" s="61"/>
      <c r="F10" s="61"/>
      <c r="G10" s="121"/>
    </row>
    <row r="11" spans="1:8" x14ac:dyDescent="0.3">
      <c r="A11" s="39">
        <v>8120</v>
      </c>
      <c r="B11" s="1" t="s">
        <v>126</v>
      </c>
      <c r="D11" s="61">
        <v>14000</v>
      </c>
      <c r="E11" s="61">
        <f>13283.75-1</f>
        <v>13282.75</v>
      </c>
      <c r="F11" s="61">
        <v>10319</v>
      </c>
      <c r="G11" s="61">
        <v>12205</v>
      </c>
    </row>
    <row r="12" spans="1:8" x14ac:dyDescent="0.3">
      <c r="A12" s="39">
        <v>8190</v>
      </c>
      <c r="B12" s="1" t="s">
        <v>127</v>
      </c>
      <c r="D12" s="63">
        <v>0</v>
      </c>
      <c r="E12" s="63"/>
      <c r="F12" s="63"/>
      <c r="G12" s="63">
        <v>0</v>
      </c>
    </row>
    <row r="13" spans="1:8" ht="18" x14ac:dyDescent="0.35">
      <c r="A13" s="39"/>
      <c r="B13" s="98" t="s">
        <v>128</v>
      </c>
      <c r="C13" s="105"/>
      <c r="D13" s="106">
        <f>SUM(D10:D12)</f>
        <v>14000</v>
      </c>
      <c r="E13" s="106">
        <f>SUM(E10:E12)</f>
        <v>13282.75</v>
      </c>
      <c r="F13" s="106">
        <f>SUM(F10:F12)</f>
        <v>10319</v>
      </c>
      <c r="G13" s="106">
        <f>SUM(G11:G12)</f>
        <v>12205</v>
      </c>
    </row>
    <row r="14" spans="1:8" x14ac:dyDescent="0.3">
      <c r="A14" s="39"/>
      <c r="D14" s="62"/>
      <c r="E14" s="61"/>
      <c r="F14" s="61"/>
      <c r="G14" s="62"/>
    </row>
    <row r="15" spans="1:8" x14ac:dyDescent="0.3">
      <c r="A15" s="39">
        <v>8210</v>
      </c>
      <c r="B15" s="1" t="s">
        <v>129</v>
      </c>
      <c r="D15" s="61">
        <v>125</v>
      </c>
      <c r="E15" s="61">
        <v>22</v>
      </c>
      <c r="F15" s="61">
        <v>122</v>
      </c>
      <c r="G15" s="61">
        <v>100</v>
      </c>
    </row>
    <row r="16" spans="1:8" x14ac:dyDescent="0.3">
      <c r="A16" s="39">
        <v>8210</v>
      </c>
      <c r="B16" s="1" t="s">
        <v>130</v>
      </c>
      <c r="D16" s="61">
        <v>30</v>
      </c>
      <c r="E16" s="61"/>
      <c r="F16" s="61">
        <v>40.74</v>
      </c>
      <c r="G16" s="61">
        <v>25</v>
      </c>
    </row>
    <row r="17" spans="1:7" x14ac:dyDescent="0.3">
      <c r="A17" s="39">
        <v>8230</v>
      </c>
      <c r="B17" s="1" t="s">
        <v>131</v>
      </c>
      <c r="D17" s="61">
        <v>500</v>
      </c>
      <c r="E17" s="61">
        <v>524</v>
      </c>
      <c r="F17" s="61">
        <v>467</v>
      </c>
      <c r="G17" s="61">
        <v>400</v>
      </c>
    </row>
    <row r="18" spans="1:7" x14ac:dyDescent="0.3">
      <c r="A18" s="39">
        <v>8240</v>
      </c>
      <c r="B18" s="1" t="s">
        <v>132</v>
      </c>
      <c r="D18" s="61">
        <v>850</v>
      </c>
      <c r="E18" s="61">
        <v>1028</v>
      </c>
      <c r="F18" s="61">
        <v>846</v>
      </c>
      <c r="G18" s="61">
        <v>850</v>
      </c>
    </row>
    <row r="19" spans="1:7" x14ac:dyDescent="0.3">
      <c r="A19" s="39">
        <v>8250</v>
      </c>
      <c r="B19" s="1" t="s">
        <v>133</v>
      </c>
      <c r="D19" s="61">
        <v>1800</v>
      </c>
      <c r="E19" s="61">
        <v>1561.9</v>
      </c>
      <c r="F19" s="61">
        <v>1800</v>
      </c>
      <c r="G19" s="61">
        <v>1800</v>
      </c>
    </row>
    <row r="20" spans="1:7" x14ac:dyDescent="0.3">
      <c r="A20" s="39">
        <v>8270</v>
      </c>
      <c r="B20" s="1" t="s">
        <v>134</v>
      </c>
      <c r="D20" s="61"/>
      <c r="E20" s="61"/>
      <c r="F20" s="61"/>
      <c r="G20" s="61"/>
    </row>
    <row r="21" spans="1:7" x14ac:dyDescent="0.3">
      <c r="A21" s="39">
        <v>8290</v>
      </c>
      <c r="B21" s="1" t="s">
        <v>135</v>
      </c>
      <c r="D21" s="63"/>
      <c r="G21" s="63"/>
    </row>
    <row r="22" spans="1:7" ht="18" x14ac:dyDescent="0.35">
      <c r="A22" s="39"/>
      <c r="B22" s="98" t="s">
        <v>136</v>
      </c>
      <c r="C22" s="105"/>
      <c r="D22" s="106">
        <f>SUM(D15:D21)</f>
        <v>3305</v>
      </c>
      <c r="E22" s="117">
        <f>SUM(E15:E20)</f>
        <v>3135.9</v>
      </c>
      <c r="F22" s="117">
        <f>SUM(F15:F20)</f>
        <v>3275.74</v>
      </c>
      <c r="G22" s="106">
        <f>SUM(G15:G21)</f>
        <v>3175</v>
      </c>
    </row>
    <row r="23" spans="1:7" x14ac:dyDescent="0.3">
      <c r="A23" s="39"/>
      <c r="D23" s="62"/>
      <c r="E23" s="62"/>
      <c r="F23" s="62"/>
      <c r="G23" s="62"/>
    </row>
    <row r="24" spans="1:7" hidden="1" x14ac:dyDescent="0.3">
      <c r="A24" s="39">
        <v>8310</v>
      </c>
      <c r="B24" s="1" t="s">
        <v>137</v>
      </c>
      <c r="D24" s="61"/>
      <c r="E24" s="61"/>
      <c r="F24" s="61"/>
      <c r="G24" s="61"/>
    </row>
    <row r="25" spans="1:7" x14ac:dyDescent="0.3">
      <c r="A25" s="39">
        <v>8320</v>
      </c>
      <c r="B25" s="1" t="s">
        <v>138</v>
      </c>
      <c r="D25" s="61">
        <v>1600</v>
      </c>
      <c r="E25" s="61">
        <v>1521</v>
      </c>
      <c r="F25" s="61">
        <v>1521</v>
      </c>
      <c r="G25" s="61">
        <v>1600</v>
      </c>
    </row>
    <row r="26" spans="1:7" hidden="1" x14ac:dyDescent="0.3">
      <c r="A26" s="39">
        <v>8321</v>
      </c>
      <c r="B26" s="1" t="s">
        <v>139</v>
      </c>
      <c r="D26" s="61">
        <v>0</v>
      </c>
      <c r="E26" s="61"/>
      <c r="F26" s="61"/>
      <c r="G26" s="61">
        <v>0</v>
      </c>
    </row>
    <row r="27" spans="1:7" ht="3" customHeight="1" x14ac:dyDescent="0.3">
      <c r="A27" s="39"/>
      <c r="D27" s="63"/>
      <c r="E27" s="63"/>
      <c r="F27" s="63"/>
      <c r="G27" s="63"/>
    </row>
    <row r="28" spans="1:7" ht="18" x14ac:dyDescent="0.35">
      <c r="A28" s="39"/>
      <c r="B28" s="98" t="s">
        <v>140</v>
      </c>
      <c r="C28" s="105"/>
      <c r="D28" s="106">
        <f>SUM(D24:D27)</f>
        <v>1600</v>
      </c>
      <c r="E28" s="106">
        <f>SUM(E24:E27)</f>
        <v>1521</v>
      </c>
      <c r="F28" s="106">
        <f>SUM(F24:F27)</f>
        <v>1521</v>
      </c>
      <c r="G28" s="106">
        <f>SUM(G24:G27)</f>
        <v>1600</v>
      </c>
    </row>
    <row r="29" spans="1:7" x14ac:dyDescent="0.3">
      <c r="A29" s="39"/>
      <c r="D29" s="61"/>
      <c r="E29" s="61"/>
      <c r="F29" s="61"/>
      <c r="G29" s="61"/>
    </row>
    <row r="30" spans="1:7" x14ac:dyDescent="0.3">
      <c r="A30" s="39">
        <v>8510</v>
      </c>
      <c r="B30" s="1" t="s">
        <v>141</v>
      </c>
      <c r="D30" s="61"/>
      <c r="E30" s="61">
        <v>0.89</v>
      </c>
      <c r="F30" s="61"/>
      <c r="G30" s="61"/>
    </row>
    <row r="31" spans="1:7" x14ac:dyDescent="0.3">
      <c r="A31" s="39">
        <v>8520</v>
      </c>
      <c r="B31" s="1" t="s">
        <v>142</v>
      </c>
      <c r="D31" s="61">
        <v>800</v>
      </c>
      <c r="E31" s="61">
        <v>221.7</v>
      </c>
      <c r="F31" s="61">
        <v>672.2</v>
      </c>
      <c r="G31" s="61">
        <v>800</v>
      </c>
    </row>
    <row r="32" spans="1:7" x14ac:dyDescent="0.3">
      <c r="A32" s="39">
        <v>8590</v>
      </c>
      <c r="B32" s="1" t="s">
        <v>143</v>
      </c>
      <c r="D32" s="63"/>
      <c r="E32" s="63"/>
      <c r="F32" s="63"/>
      <c r="G32" s="63"/>
    </row>
    <row r="33" spans="1:8" ht="18" x14ac:dyDescent="0.35">
      <c r="A33" s="39"/>
      <c r="B33" s="98" t="s">
        <v>144</v>
      </c>
      <c r="C33" s="105"/>
      <c r="D33" s="106">
        <f>SUM(D30:D32)</f>
        <v>800</v>
      </c>
      <c r="E33" s="106">
        <f>SUM(E30:E32)</f>
        <v>222.58999999999997</v>
      </c>
      <c r="F33" s="106">
        <f>SUM(F30:F32)</f>
        <v>672.2</v>
      </c>
      <c r="G33" s="106">
        <f>SUM(G30:G32)</f>
        <v>800</v>
      </c>
    </row>
    <row r="34" spans="1:8" x14ac:dyDescent="0.3">
      <c r="A34" s="39"/>
      <c r="D34" s="61"/>
      <c r="E34" s="61"/>
      <c r="F34" s="61"/>
      <c r="G34" s="61"/>
    </row>
    <row r="35" spans="1:8" x14ac:dyDescent="0.3">
      <c r="A35" s="39">
        <v>8915</v>
      </c>
      <c r="B35" s="1" t="s">
        <v>145</v>
      </c>
      <c r="D35" s="63">
        <v>34000</v>
      </c>
      <c r="E35" s="63">
        <f>38033.97</f>
        <v>38033.97</v>
      </c>
      <c r="F35" s="63">
        <v>33873.07</v>
      </c>
      <c r="G35" s="63">
        <v>36000</v>
      </c>
    </row>
    <row r="36" spans="1:8" ht="18" x14ac:dyDescent="0.35">
      <c r="A36" s="39"/>
      <c r="B36" s="98" t="s">
        <v>146</v>
      </c>
      <c r="C36" s="105"/>
      <c r="D36" s="106">
        <f>SUM(D35:D35)</f>
        <v>34000</v>
      </c>
      <c r="E36" s="106">
        <f>SUM(E35:E35)</f>
        <v>38033.97</v>
      </c>
      <c r="F36" s="106">
        <f>SUM(F35:F35)</f>
        <v>33873.07</v>
      </c>
      <c r="G36" s="106">
        <f>SUM(G35:G35)</f>
        <v>36000</v>
      </c>
    </row>
    <row r="37" spans="1:8" ht="22.5" customHeight="1" x14ac:dyDescent="0.35">
      <c r="A37" s="38"/>
      <c r="B37" s="98" t="s">
        <v>147</v>
      </c>
      <c r="C37" s="98"/>
      <c r="D37" s="107">
        <f>SUM(D5:D36)/2</f>
        <v>78880</v>
      </c>
      <c r="E37" s="107">
        <f>SUM(E5:E36)/2</f>
        <v>78556.109999999986</v>
      </c>
      <c r="F37" s="107">
        <f>SUM(F5:F36)/2</f>
        <v>72880.010000000009</v>
      </c>
      <c r="G37" s="107">
        <f>SUM(G5:G36)/2</f>
        <v>84480</v>
      </c>
    </row>
    <row r="38" spans="1:8" ht="22.5" customHeight="1" x14ac:dyDescent="0.3">
      <c r="A38" s="11"/>
      <c r="B38" s="11"/>
      <c r="C38" s="11"/>
      <c r="D38" s="22"/>
      <c r="E38" s="22"/>
      <c r="F38" s="22"/>
      <c r="G38" s="22"/>
    </row>
    <row r="39" spans="1:8" ht="15.75" thickBot="1" x14ac:dyDescent="0.35"/>
    <row r="40" spans="1:8" ht="3" customHeight="1" x14ac:dyDescent="0.3">
      <c r="A40" s="73"/>
      <c r="B40" s="74"/>
      <c r="C40" s="74"/>
      <c r="D40" s="75"/>
      <c r="E40" s="24"/>
      <c r="F40" s="24"/>
      <c r="G40" s="75"/>
    </row>
    <row r="41" spans="1:8" x14ac:dyDescent="0.3">
      <c r="A41" s="69"/>
      <c r="B41" s="1" t="s">
        <v>147</v>
      </c>
      <c r="D41" s="70">
        <f>D37</f>
        <v>78880</v>
      </c>
      <c r="E41" s="12">
        <f>E37</f>
        <v>78556.109999999986</v>
      </c>
      <c r="F41" s="12">
        <f>F37</f>
        <v>72880.010000000009</v>
      </c>
      <c r="G41" s="70">
        <f>G37</f>
        <v>84480</v>
      </c>
    </row>
    <row r="42" spans="1:8" ht="15.75" customHeight="1" x14ac:dyDescent="0.3">
      <c r="A42" s="69"/>
      <c r="B42" s="1" t="s">
        <v>120</v>
      </c>
      <c r="D42" s="71">
        <f>Exploitatiekosten!D66</f>
        <v>77966</v>
      </c>
      <c r="E42" s="23">
        <f>Exploitatiekosten!E66</f>
        <v>73681.24000000002</v>
      </c>
      <c r="F42" s="23">
        <f>Exploitatiekosten!F66</f>
        <v>76703.600000000006</v>
      </c>
      <c r="G42" s="71">
        <f>Exploitatiekosten!G66</f>
        <v>83537</v>
      </c>
    </row>
    <row r="43" spans="1:8" s="11" customFormat="1" ht="18" customHeight="1" thickBot="1" x14ac:dyDescent="0.4">
      <c r="A43" s="72">
        <v>2000</v>
      </c>
      <c r="B43" s="108" t="s">
        <v>148</v>
      </c>
      <c r="C43" s="108"/>
      <c r="D43" s="109">
        <f>D41-D42</f>
        <v>914</v>
      </c>
      <c r="E43" s="110">
        <f>E41-E42</f>
        <v>4874.8699999999662</v>
      </c>
      <c r="F43" s="110">
        <f>F41-F42</f>
        <v>-3823.5899999999965</v>
      </c>
      <c r="G43" s="109">
        <f>G41-G42</f>
        <v>943</v>
      </c>
      <c r="H43" s="37"/>
    </row>
    <row r="44" spans="1:8" ht="8.25" customHeight="1" thickTop="1" thickBot="1" x14ac:dyDescent="0.35">
      <c r="A44" s="76"/>
      <c r="B44" s="77"/>
      <c r="C44" s="77"/>
      <c r="D44" s="78"/>
      <c r="E44" s="25"/>
      <c r="F44" s="25"/>
      <c r="G44" s="78"/>
    </row>
    <row r="47" spans="1:8" x14ac:dyDescent="0.3">
      <c r="A47" s="26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Index</vt:lpstr>
      <vt:lpstr>Balans</vt:lpstr>
      <vt:lpstr>Exploitatiekosten</vt:lpstr>
      <vt:lpstr>Exploitatiebaten</vt:lpstr>
      <vt:lpstr>Balans!Afdrukbereik</vt:lpstr>
      <vt:lpstr>Exploitatiebaten!Afdrukbereik</vt:lpstr>
      <vt:lpstr>Exploitatiekosten!Afdrukbereik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privepc</dc:creator>
  <cp:keywords/>
  <dc:description/>
  <cp:lastModifiedBy>Bormans</cp:lastModifiedBy>
  <cp:revision/>
  <dcterms:created xsi:type="dcterms:W3CDTF">2002-08-01T10:26:39Z</dcterms:created>
  <dcterms:modified xsi:type="dcterms:W3CDTF">2019-11-08T22:28:02Z</dcterms:modified>
  <cp:category/>
  <cp:contentStatus/>
</cp:coreProperties>
</file>