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andrewv\Documents\"/>
    </mc:Choice>
  </mc:AlternateContent>
  <bookViews>
    <workbookView xWindow="0" yWindow="0" windowWidth="18915" windowHeight="5100"/>
  </bookViews>
  <sheets>
    <sheet name="Top 25 Verenigingen" sheetId="2" r:id="rId1"/>
    <sheet name="Totaal per vereniging" sheetId="8" r:id="rId2"/>
    <sheet name="Totaal Depot" sheetId="1" r:id="rId3"/>
    <sheet name="Totaal uitgebreid" sheetId="9" r:id="rId4"/>
    <sheet name="Top 25 Albert Heijn" sheetId="3" r:id="rId5"/>
    <sheet name="Top 25 Depot" sheetId="4" r:id="rId6"/>
    <sheet name="Top 25 Eglantier" sheetId="5" r:id="rId7"/>
    <sheet name="Top 25 Jumbo" sheetId="6" r:id="rId8"/>
    <sheet name="Ingeleverd per locatie" sheetId="7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" i="9" l="1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43" i="9"/>
  <c r="AM44" i="9"/>
  <c r="AM45" i="9"/>
  <c r="AM46" i="9"/>
  <c r="AM47" i="9"/>
  <c r="AM48" i="9"/>
  <c r="AM49" i="9"/>
  <c r="AM50" i="9"/>
  <c r="AM51" i="9"/>
  <c r="AM52" i="9"/>
  <c r="AM53" i="9"/>
  <c r="AM54" i="9"/>
  <c r="AM55" i="9"/>
  <c r="AM56" i="9"/>
  <c r="AM57" i="9"/>
  <c r="AM58" i="9"/>
  <c r="AM59" i="9"/>
  <c r="AM60" i="9"/>
  <c r="AM61" i="9"/>
  <c r="AM62" i="9"/>
  <c r="AM63" i="9"/>
  <c r="AM64" i="9"/>
  <c r="AM65" i="9"/>
  <c r="AM66" i="9"/>
  <c r="AM67" i="9"/>
  <c r="AM68" i="9"/>
  <c r="AM69" i="9"/>
  <c r="AM70" i="9"/>
  <c r="AM71" i="9"/>
  <c r="AM72" i="9"/>
  <c r="AM73" i="9"/>
  <c r="AM74" i="9"/>
  <c r="AM75" i="9"/>
  <c r="AM76" i="9"/>
  <c r="AM77" i="9"/>
  <c r="C78" i="9"/>
  <c r="AM78" i="9" s="1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T78" i="9"/>
  <c r="U78" i="9"/>
  <c r="V78" i="9"/>
  <c r="W78" i="9"/>
  <c r="X78" i="9"/>
  <c r="Y78" i="9"/>
  <c r="Z78" i="9"/>
  <c r="AA78" i="9"/>
  <c r="AB78" i="9"/>
  <c r="AC78" i="9"/>
  <c r="AD78" i="9"/>
  <c r="AE78" i="9"/>
  <c r="AF78" i="9"/>
  <c r="AG78" i="9"/>
  <c r="AH78" i="9"/>
  <c r="AI78" i="9"/>
  <c r="AJ78" i="9"/>
  <c r="AK78" i="9"/>
  <c r="AL78" i="9"/>
  <c r="C77" i="8"/>
  <c r="D510" i="1" l="1"/>
</calcChain>
</file>

<file path=xl/sharedStrings.xml><?xml version="1.0" encoding="utf-8"?>
<sst xmlns="http://schemas.openxmlformats.org/spreadsheetml/2006/main" count="716" uniqueCount="159">
  <si>
    <t>Apeldoornse Korfbalclub Steeds Hooger</t>
  </si>
  <si>
    <t>15-Apr</t>
  </si>
  <si>
    <t>Denktank Breed</t>
  </si>
  <si>
    <t>1-Apr</t>
  </si>
  <si>
    <t>25-Jul</t>
  </si>
  <si>
    <t>17-Aug</t>
  </si>
  <si>
    <t>Volleybalvereniging Alterno</t>
  </si>
  <si>
    <t>30-Aug</t>
  </si>
  <si>
    <t>27-Sep</t>
  </si>
  <si>
    <t>Sportclub Klarenbeek</t>
  </si>
  <si>
    <t>1-Jul</t>
  </si>
  <si>
    <t>Carnavalssociëteit Sleutelveugeltjen</t>
  </si>
  <si>
    <t>3-Jun</t>
  </si>
  <si>
    <t>Apeldoornse Roeivereniging De Grift</t>
  </si>
  <si>
    <t>7-Jan</t>
  </si>
  <si>
    <t>4-Mar</t>
  </si>
  <si>
    <t>19-Aug</t>
  </si>
  <si>
    <t>Brassband Apeldoorn</t>
  </si>
  <si>
    <t>4-Feb</t>
  </si>
  <si>
    <t>Stichting Vrienden van Park Zuidbroek</t>
  </si>
  <si>
    <t>29-Mar</t>
  </si>
  <si>
    <t>5-Aug</t>
  </si>
  <si>
    <t>2-Sep</t>
  </si>
  <si>
    <t>Scoutinggroep Jagermeester Johan Bentinck</t>
  </si>
  <si>
    <t>Voetvalvereniging Columbia</t>
  </si>
  <si>
    <t>28-Feb</t>
  </si>
  <si>
    <t>Tennisvereniging VEGO</t>
  </si>
  <si>
    <t>21-Jan</t>
  </si>
  <si>
    <t>28-Jun</t>
  </si>
  <si>
    <t>Voetbalvereniging AGOVV</t>
  </si>
  <si>
    <t>Sportvereniging Groenwit '62</t>
  </si>
  <si>
    <t>24-Jan</t>
  </si>
  <si>
    <t>Paardrijvereniging De Hunneruiters</t>
  </si>
  <si>
    <t>18-Mar</t>
  </si>
  <si>
    <t>20-May</t>
  </si>
  <si>
    <t>Leger des Heils De Wending Ceasarea</t>
  </si>
  <si>
    <t>25-Jan</t>
  </si>
  <si>
    <t>Vrouwenkoor Knap Eigen Wijs</t>
  </si>
  <si>
    <t>31-May</t>
  </si>
  <si>
    <t>Voetbalvereniging Apeldoornse Boys</t>
  </si>
  <si>
    <t>Voetbalvereniging WWNA</t>
  </si>
  <si>
    <t>17-Jun</t>
  </si>
  <si>
    <t>Schaats- en skeelervereniging DNIJ</t>
  </si>
  <si>
    <t>22-Feb</t>
  </si>
  <si>
    <t>PKN Goede Herderkerk</t>
  </si>
  <si>
    <t>26-Apr</t>
  </si>
  <si>
    <t>26-Jul</t>
  </si>
  <si>
    <t>Voetbalvereniging Beekbergen</t>
  </si>
  <si>
    <t>16-Sep</t>
  </si>
  <si>
    <t>Stichting Ecorunners</t>
  </si>
  <si>
    <t>18-Feb</t>
  </si>
  <si>
    <t>Chr. Geref. Andreaskerk</t>
  </si>
  <si>
    <t>6-May</t>
  </si>
  <si>
    <t>Speeltuinvereniging Kindervreugd</t>
  </si>
  <si>
    <t>Honk- en softbalvereniging Robur'58</t>
  </si>
  <si>
    <t>Apeldoornse Sportvereniging Victoria Boys</t>
  </si>
  <si>
    <t>Zwemvereniging Aquapoldro</t>
  </si>
  <si>
    <t>Avalon-Sports</t>
  </si>
  <si>
    <t>Geloofsgemeenschap De Drie Ranken</t>
  </si>
  <si>
    <t>20-Feb</t>
  </si>
  <si>
    <t>15-Jul</t>
  </si>
  <si>
    <t>Chr. Koorvereniging Sonabile</t>
  </si>
  <si>
    <t>Tennisclub Sprenkelaar</t>
  </si>
  <si>
    <t>Emmaüsparochie</t>
  </si>
  <si>
    <t>Stichting Art Blanche</t>
  </si>
  <si>
    <t>Speeltuinvereniging De Zoemer</t>
  </si>
  <si>
    <t>48th Highlanders of Holland Pipes and Drums</t>
  </si>
  <si>
    <t>WSV Afdeling Basketbal</t>
  </si>
  <si>
    <t>Tafeltennisvereniging De Brug</t>
  </si>
  <si>
    <t>Fietscrossvereniging BMX Apeldoorn.</t>
  </si>
  <si>
    <t>Sportvereniging Apeldoorn'77</t>
  </si>
  <si>
    <t>Zwemver. De Apeldoornse Watervrienden</t>
  </si>
  <si>
    <t>H.V. Hobby Horse</t>
  </si>
  <si>
    <t>23-Aug</t>
  </si>
  <si>
    <t>Jeugdgroep van de Nieuw-Apostolische Kerk</t>
  </si>
  <si>
    <t>Koersbalvereniging Oosterhuizen</t>
  </si>
  <si>
    <t>Reddingsbrigade Apeldoorn</t>
  </si>
  <si>
    <t>Buurtvereniging Staatslieden Vooruit</t>
  </si>
  <si>
    <t>DemenTalent</t>
  </si>
  <si>
    <t>City of Apeldoorn Pipes and Drums</t>
  </si>
  <si>
    <t>Philips Indoortraining</t>
  </si>
  <si>
    <t>Stichting Scouting Valeouwe Loenen</t>
  </si>
  <si>
    <t>Gymnastiekvereniging Novitas</t>
  </si>
  <si>
    <t>CSV Apeldoorn</t>
  </si>
  <si>
    <t>Apeldoorns Accordeon Orkest</t>
  </si>
  <si>
    <t>Muziektheater Tabula Rasa</t>
  </si>
  <si>
    <t>Voetbalvereniging ZVV'56</t>
  </si>
  <si>
    <t>Gebruikers ID</t>
  </si>
  <si>
    <t>Sessie</t>
  </si>
  <si>
    <t>Aantal</t>
  </si>
  <si>
    <t>Vereniging / Datum</t>
  </si>
  <si>
    <t>Totaal</t>
  </si>
  <si>
    <t>Sportvereniging Orderbos</t>
  </si>
  <si>
    <t>Majorettevereniging Papillon</t>
  </si>
  <si>
    <t>Ruitersportvereniging Dakota-Ruiters</t>
  </si>
  <si>
    <t>Scoutinggroep Paulus en Petrus Donders</t>
  </si>
  <si>
    <t>Sokkenbuurt Zeemanskoor</t>
  </si>
  <si>
    <t>Mountainbikevereniging Bar End</t>
  </si>
  <si>
    <t>Tafeltennisvereniging Futura</t>
  </si>
  <si>
    <t>Belangenvereniging Sprengendorp</t>
  </si>
  <si>
    <t>Korfbalvereniging Atalante</t>
  </si>
  <si>
    <t>Muziektheater Apeldoorn</t>
  </si>
  <si>
    <t>Stichting Pluryn/Het Hietveld Beekbergen</t>
  </si>
  <si>
    <t>Honk- en softbalvereniging WSB</t>
  </si>
  <si>
    <t>De Zonnebloem Apeldoorn, Centrum West</t>
  </si>
  <si>
    <t>Ons-Koor.nl Lieren</t>
  </si>
  <si>
    <t>St. Paardrijden Gehandicapten Apeldoorn</t>
  </si>
  <si>
    <t>Buurtvereniging De Trommelaar</t>
  </si>
  <si>
    <t>Scouting Vereniging Mr.J.P.G. Moorrees</t>
  </si>
  <si>
    <t>VV Albatross</t>
  </si>
  <si>
    <t>Stichting Pact18</t>
  </si>
  <si>
    <t>Tennisvereniging De Maten</t>
  </si>
  <si>
    <t>Vereniging Vrijwilligers +Punt Orden</t>
  </si>
  <si>
    <t>Vereniging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</si>
  <si>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</si>
  <si>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</si>
  <si>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</si>
  <si>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</si>
  <si>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</si>
  <si>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</si>
  <si>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</si>
  <si>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</si>
  <si>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</si>
  <si>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Albert Heijn</t>
  </si>
  <si>
    <t>Depot</t>
  </si>
  <si>
    <t>Eglantier</t>
  </si>
  <si>
    <t>Jumbo</t>
  </si>
  <si>
    <t>Albert Heijn2</t>
  </si>
  <si>
    <t>Depot3</t>
  </si>
  <si>
    <t>Eglantier4</t>
  </si>
  <si>
    <t>Jumbo5</t>
  </si>
  <si>
    <t>Albert Heijn6</t>
  </si>
  <si>
    <t>Depot7</t>
  </si>
  <si>
    <t>Eglantier8</t>
  </si>
  <si>
    <t>Jumbo9</t>
  </si>
  <si>
    <t>Albert Heijn10</t>
  </si>
  <si>
    <t>Depot11</t>
  </si>
  <si>
    <t>Eglantier12</t>
  </si>
  <si>
    <t>Jumbo13</t>
  </si>
  <si>
    <t>Albert Heijn14</t>
  </si>
  <si>
    <t>Depot15</t>
  </si>
  <si>
    <t>Eglantier16</t>
  </si>
  <si>
    <t>Jumbo17</t>
  </si>
  <si>
    <t>Albert Heijn18</t>
  </si>
  <si>
    <t>Depot19</t>
  </si>
  <si>
    <t>Eglantier20</t>
  </si>
  <si>
    <t>Jumbo21</t>
  </si>
  <si>
    <t>Albert Heijn22</t>
  </si>
  <si>
    <t>Depot23</t>
  </si>
  <si>
    <t>Eglantier24</t>
  </si>
  <si>
    <t>Jumbo25</t>
  </si>
  <si>
    <t>Albert Heijn26</t>
  </si>
  <si>
    <t>Depot27</t>
  </si>
  <si>
    <t>Eglantier28</t>
  </si>
  <si>
    <t>Jumbo29</t>
  </si>
  <si>
    <t>Albert Heijn30</t>
  </si>
  <si>
    <t>Depot31</t>
  </si>
  <si>
    <t>Eglantier32</t>
  </si>
  <si>
    <t>Jumbo33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</si>
</sst>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33"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chartsheet" Target="chartsheets/sheet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styles" Target="styles.xml"/><Relationship Id="rId5" Type="http://schemas.openxmlformats.org/officeDocument/2006/relationships/chartsheet" Target="chartsheets/sheet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6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</a:t>
            </a:r>
            <a:r>
              <a:rPr lang="en-US" baseline="0"/>
              <a:t> 25 Verenigingen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Speeltuinvereniging De Zoemer</c:v>
              </c:pt>
              <c:pt idx="1">
                <c:v>CSV Apeldoorn</c:v>
              </c:pt>
              <c:pt idx="2">
                <c:v>Vrouwenkoor Knap Eigen Wijs</c:v>
              </c:pt>
              <c:pt idx="3">
                <c:v>Voetbalvereniging Beekbergen</c:v>
              </c:pt>
              <c:pt idx="4">
                <c:v>Sokkenbuurt Zeemanskoor</c:v>
              </c:pt>
              <c:pt idx="5">
                <c:v>Ons-Koor.nl Lieren</c:v>
              </c:pt>
              <c:pt idx="6">
                <c:v>Buurtvereniging De Trommelaar</c:v>
              </c:pt>
              <c:pt idx="7">
                <c:v>Stichting Ecorunners</c:v>
              </c:pt>
              <c:pt idx="8">
                <c:v>Muziektheater Apeldoorn</c:v>
              </c:pt>
              <c:pt idx="9">
                <c:v>Gymnastiekvereniging Novitas</c:v>
              </c:pt>
              <c:pt idx="10">
                <c:v>Stichting Pluryn/Het Hietveld Beekbergen</c:v>
              </c:pt>
              <c:pt idx="11">
                <c:v>Belangenvereniging Sprengendorp</c:v>
              </c:pt>
              <c:pt idx="12">
                <c:v>Tennisvereniging VEGO</c:v>
              </c:pt>
              <c:pt idx="13">
                <c:v>Voetbalvereniging AGOVV</c:v>
              </c:pt>
              <c:pt idx="14">
                <c:v>Apeldoornse Sportvereniging Victoria Boys</c:v>
              </c:pt>
              <c:pt idx="15">
                <c:v>Chr. Geref. Andreaskerk</c:v>
              </c:pt>
              <c:pt idx="16">
                <c:v>Zwemvereniging Aquapoldro</c:v>
              </c:pt>
              <c:pt idx="17">
                <c:v>48th Highlanders of Holland Pipes and Drums</c:v>
              </c:pt>
              <c:pt idx="18">
                <c:v>PKN Goede Herderkerk</c:v>
              </c:pt>
              <c:pt idx="19">
                <c:v>City of Apeldoorn Pipes and Drums</c:v>
              </c:pt>
              <c:pt idx="20">
                <c:v>Voetvalvereniging Columbia</c:v>
              </c:pt>
              <c:pt idx="21">
                <c:v>Majorettevereniging Papillon</c:v>
              </c:pt>
              <c:pt idx="22">
                <c:v>Voetbalvereniging Apeldoornse Boys</c:v>
              </c:pt>
              <c:pt idx="23">
                <c:v>Sportvereniging Groenwit '62</c:v>
              </c:pt>
              <c:pt idx="24">
                <c:v>Geloofsgemeenschap De Drie Ranken</c:v>
              </c:pt>
            </c:strLit>
          </c:cat>
          <c:val>
            <c:numLit>
              <c:formatCode>General</c:formatCode>
              <c:ptCount val="25"/>
              <c:pt idx="0">
                <c:v>12078</c:v>
              </c:pt>
              <c:pt idx="1">
                <c:v>12415</c:v>
              </c:pt>
              <c:pt idx="2">
                <c:v>12673</c:v>
              </c:pt>
              <c:pt idx="3">
                <c:v>12942</c:v>
              </c:pt>
              <c:pt idx="4">
                <c:v>13256</c:v>
              </c:pt>
              <c:pt idx="5">
                <c:v>13261</c:v>
              </c:pt>
              <c:pt idx="6">
                <c:v>13822</c:v>
              </c:pt>
              <c:pt idx="7">
                <c:v>13895</c:v>
              </c:pt>
              <c:pt idx="8">
                <c:v>14023</c:v>
              </c:pt>
              <c:pt idx="9">
                <c:v>14303</c:v>
              </c:pt>
              <c:pt idx="10">
                <c:v>15158</c:v>
              </c:pt>
              <c:pt idx="11">
                <c:v>15487</c:v>
              </c:pt>
              <c:pt idx="12">
                <c:v>15516</c:v>
              </c:pt>
              <c:pt idx="13">
                <c:v>15951</c:v>
              </c:pt>
              <c:pt idx="14">
                <c:v>16338</c:v>
              </c:pt>
              <c:pt idx="15">
                <c:v>18915</c:v>
              </c:pt>
              <c:pt idx="16">
                <c:v>19388</c:v>
              </c:pt>
              <c:pt idx="17">
                <c:v>19498</c:v>
              </c:pt>
              <c:pt idx="18">
                <c:v>19571</c:v>
              </c:pt>
              <c:pt idx="19">
                <c:v>19943</c:v>
              </c:pt>
              <c:pt idx="20">
                <c:v>20328</c:v>
              </c:pt>
              <c:pt idx="21">
                <c:v>20624</c:v>
              </c:pt>
              <c:pt idx="22">
                <c:v>21423</c:v>
              </c:pt>
              <c:pt idx="23">
                <c:v>26310</c:v>
              </c:pt>
              <c:pt idx="24">
                <c:v>62365</c:v>
              </c:pt>
            </c:numLit>
          </c:val>
          <c:extLst>
            <c:ext xmlns:c16="http://schemas.microsoft.com/office/drawing/2014/chart" uri="{C3380CC4-5D6E-409C-BE32-E72D297353CC}">
              <c16:uniqueId val="{00000000-6883-4B63-B46B-CAFCB6E207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03407583"/>
        <c:axId val="544479503"/>
      </c:barChart>
      <c:catAx>
        <c:axId val="8034075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544479503"/>
        <c:crosses val="autoZero"/>
        <c:auto val="1"/>
        <c:lblAlgn val="ctr"/>
        <c:lblOffset val="100"/>
        <c:noMultiLvlLbl val="0"/>
      </c:catAx>
      <c:valAx>
        <c:axId val="544479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0340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25 Albert Heijn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Albert Heijn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Apeldoorns Accordeon Orkest</c:v>
              </c:pt>
              <c:pt idx="1">
                <c:v>Apeldoornse Korfbalclub Steeds Hooger</c:v>
              </c:pt>
              <c:pt idx="2">
                <c:v>Reddingsbrigade Apeldoorn</c:v>
              </c:pt>
              <c:pt idx="3">
                <c:v>Mountainbikevereniging Bar End</c:v>
              </c:pt>
              <c:pt idx="4">
                <c:v>Sportvereniging Groenwit '62</c:v>
              </c:pt>
              <c:pt idx="5">
                <c:v>St. Paardrijden Gehandicapten Apeldoorn</c:v>
              </c:pt>
              <c:pt idx="6">
                <c:v>Scoutinggroep Paulus en Petrus Donders</c:v>
              </c:pt>
              <c:pt idx="7">
                <c:v>CSV Apeldoorn</c:v>
              </c:pt>
              <c:pt idx="8">
                <c:v>Vrouwenkoor Knap Eigen Wijs</c:v>
              </c:pt>
              <c:pt idx="9">
                <c:v>Ons-Koor.nl Lieren</c:v>
              </c:pt>
              <c:pt idx="10">
                <c:v>Muziektheater Tabula Rasa</c:v>
              </c:pt>
              <c:pt idx="11">
                <c:v>Jeugdgroep van de Nieuw-Apostolische Kerk</c:v>
              </c:pt>
              <c:pt idx="12">
                <c:v>De Zonnebloem Apeldoorn, Centrum West</c:v>
              </c:pt>
              <c:pt idx="13">
                <c:v>Philips Indoortraining</c:v>
              </c:pt>
              <c:pt idx="14">
                <c:v>Majorettevereniging Papillon</c:v>
              </c:pt>
              <c:pt idx="15">
                <c:v>Voetbalvereniging Apeldoornse Boys</c:v>
              </c:pt>
              <c:pt idx="16">
                <c:v>48th Highlanders of Holland Pipes and Drums</c:v>
              </c:pt>
              <c:pt idx="17">
                <c:v>Sokkenbuurt Zeemanskoor</c:v>
              </c:pt>
              <c:pt idx="18">
                <c:v>Muziektheater Apeldoorn</c:v>
              </c:pt>
              <c:pt idx="19">
                <c:v>Stichting Pluryn/Het Hietveld Beekbergen</c:v>
              </c:pt>
              <c:pt idx="20">
                <c:v>Belangenvereniging Sprengendorp</c:v>
              </c:pt>
              <c:pt idx="21">
                <c:v>PKN Goede Herderkerk</c:v>
              </c:pt>
              <c:pt idx="22">
                <c:v>Voetbalvereniging AGOVV</c:v>
              </c:pt>
              <c:pt idx="23">
                <c:v>City of Apeldoorn Pipes and Drums</c:v>
              </c:pt>
              <c:pt idx="24">
                <c:v>Voetvalvereniging Columbia</c:v>
              </c:pt>
            </c:strLit>
          </c:cat>
          <c:val>
            <c:numLit>
              <c:formatCode>General</c:formatCode>
              <c:ptCount val="25"/>
              <c:pt idx="0">
                <c:v>2382</c:v>
              </c:pt>
              <c:pt idx="1">
                <c:v>3150</c:v>
              </c:pt>
              <c:pt idx="2">
                <c:v>3736</c:v>
              </c:pt>
              <c:pt idx="3">
                <c:v>3819</c:v>
              </c:pt>
              <c:pt idx="4">
                <c:v>4067</c:v>
              </c:pt>
              <c:pt idx="5">
                <c:v>4254</c:v>
              </c:pt>
              <c:pt idx="6">
                <c:v>4283</c:v>
              </c:pt>
              <c:pt idx="7">
                <c:v>5252</c:v>
              </c:pt>
              <c:pt idx="8">
                <c:v>5271</c:v>
              </c:pt>
              <c:pt idx="9">
                <c:v>5309</c:v>
              </c:pt>
              <c:pt idx="10">
                <c:v>5963</c:v>
              </c:pt>
              <c:pt idx="11">
                <c:v>6084</c:v>
              </c:pt>
              <c:pt idx="12">
                <c:v>6113</c:v>
              </c:pt>
              <c:pt idx="13">
                <c:v>6510</c:v>
              </c:pt>
              <c:pt idx="14">
                <c:v>8253</c:v>
              </c:pt>
              <c:pt idx="15">
                <c:v>10693</c:v>
              </c:pt>
              <c:pt idx="16">
                <c:v>11701</c:v>
              </c:pt>
              <c:pt idx="17">
                <c:v>13117</c:v>
              </c:pt>
              <c:pt idx="18">
                <c:v>14034</c:v>
              </c:pt>
              <c:pt idx="19">
                <c:v>15083</c:v>
              </c:pt>
              <c:pt idx="20">
                <c:v>15114</c:v>
              </c:pt>
              <c:pt idx="21">
                <c:v>15377</c:v>
              </c:pt>
              <c:pt idx="22">
                <c:v>16006</c:v>
              </c:pt>
              <c:pt idx="23">
                <c:v>17117</c:v>
              </c:pt>
              <c:pt idx="24">
                <c:v>20928</c:v>
              </c:pt>
            </c:numLit>
          </c:val>
          <c:extLst>
            <c:ext xmlns:c16="http://schemas.microsoft.com/office/drawing/2014/chart" uri="{C3380CC4-5D6E-409C-BE32-E72D297353CC}">
              <c16:uniqueId val="{00000000-DB7D-4FEE-A55B-1146373377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20325856"/>
        <c:axId val="194556704"/>
      </c:barChart>
      <c:catAx>
        <c:axId val="112032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4556704"/>
        <c:crosses val="autoZero"/>
        <c:auto val="1"/>
        <c:lblAlgn val="ctr"/>
        <c:lblOffset val="100"/>
        <c:noMultiLvlLbl val="0"/>
      </c:catAx>
      <c:valAx>
        <c:axId val="19455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12032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25 Depot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Depot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PKN Goede Herderkerk</c:v>
              </c:pt>
              <c:pt idx="1">
                <c:v>Vrouwenkoor Knap Eigen Wijs</c:v>
              </c:pt>
              <c:pt idx="2">
                <c:v>Buurtvereniging Staatslieden Vooruit</c:v>
              </c:pt>
              <c:pt idx="3">
                <c:v>Avalon-Sports</c:v>
              </c:pt>
              <c:pt idx="4">
                <c:v>WSV Afdeling Basketbal</c:v>
              </c:pt>
              <c:pt idx="5">
                <c:v>Stichting Scouting Valeouwe Loenen</c:v>
              </c:pt>
              <c:pt idx="6">
                <c:v>Voetbalvereniging ZVV'56</c:v>
              </c:pt>
              <c:pt idx="7">
                <c:v>Brassband Apeldoorn</c:v>
              </c:pt>
              <c:pt idx="8">
                <c:v>48th Highlanders of Holland Pipes and Drums</c:v>
              </c:pt>
              <c:pt idx="9">
                <c:v>Sportclub Klarenbeek</c:v>
              </c:pt>
              <c:pt idx="10">
                <c:v>Honk- en softbalvereniging Robur'58</c:v>
              </c:pt>
              <c:pt idx="11">
                <c:v>Chr. Koorvereniging Sonabile</c:v>
              </c:pt>
              <c:pt idx="12">
                <c:v>Zwemvereniging Aquapoldro</c:v>
              </c:pt>
              <c:pt idx="13">
                <c:v>Stichting Ecorunners</c:v>
              </c:pt>
              <c:pt idx="14">
                <c:v>H.V. Hobby Horse</c:v>
              </c:pt>
              <c:pt idx="15">
                <c:v>Paardrijvereniging De Hunneruiters</c:v>
              </c:pt>
              <c:pt idx="16">
                <c:v>Apeldoornse Roeivereniging De Grift</c:v>
              </c:pt>
              <c:pt idx="17">
                <c:v>Tennisclub Sprenkelaar</c:v>
              </c:pt>
              <c:pt idx="18">
                <c:v>Stichting Vrienden van Park Zuidbroek</c:v>
              </c:pt>
              <c:pt idx="19">
                <c:v>Speeltuinvereniging De Zoemer</c:v>
              </c:pt>
              <c:pt idx="20">
                <c:v>Apeldoornse Sportvereniging Victoria Boys</c:v>
              </c:pt>
              <c:pt idx="21">
                <c:v>Voetbalvereniging Beekbergen</c:v>
              </c:pt>
              <c:pt idx="22">
                <c:v>Tennisvereniging VEGO</c:v>
              </c:pt>
              <c:pt idx="23">
                <c:v>Chr. Geref. Andreaskerk</c:v>
              </c:pt>
              <c:pt idx="24">
                <c:v>Geloofsgemeenschap De Drie Ranken</c:v>
              </c:pt>
            </c:strLit>
          </c:cat>
          <c:val>
            <c:numLit>
              <c:formatCode>General</c:formatCode>
              <c:ptCount val="25"/>
              <c:pt idx="0">
                <c:v>4468</c:v>
              </c:pt>
              <c:pt idx="1">
                <c:v>4608</c:v>
              </c:pt>
              <c:pt idx="2">
                <c:v>4800</c:v>
              </c:pt>
              <c:pt idx="3">
                <c:v>5403</c:v>
              </c:pt>
              <c:pt idx="4">
                <c:v>5926</c:v>
              </c:pt>
              <c:pt idx="5">
                <c:v>6369</c:v>
              </c:pt>
              <c:pt idx="6">
                <c:v>6555</c:v>
              </c:pt>
              <c:pt idx="7">
                <c:v>6874</c:v>
              </c:pt>
              <c:pt idx="8">
                <c:v>7346</c:v>
              </c:pt>
              <c:pt idx="9">
                <c:v>7600</c:v>
              </c:pt>
              <c:pt idx="10">
                <c:v>7670</c:v>
              </c:pt>
              <c:pt idx="11">
                <c:v>8169</c:v>
              </c:pt>
              <c:pt idx="12">
                <c:v>9020</c:v>
              </c:pt>
              <c:pt idx="13">
                <c:v>9063</c:v>
              </c:pt>
              <c:pt idx="14">
                <c:v>9731</c:v>
              </c:pt>
              <c:pt idx="15">
                <c:v>10445</c:v>
              </c:pt>
              <c:pt idx="16">
                <c:v>10614</c:v>
              </c:pt>
              <c:pt idx="17">
                <c:v>10647</c:v>
              </c:pt>
              <c:pt idx="18">
                <c:v>11847</c:v>
              </c:pt>
              <c:pt idx="19">
                <c:v>12000</c:v>
              </c:pt>
              <c:pt idx="20">
                <c:v>12299</c:v>
              </c:pt>
              <c:pt idx="21">
                <c:v>12920</c:v>
              </c:pt>
              <c:pt idx="22">
                <c:v>13036</c:v>
              </c:pt>
              <c:pt idx="23">
                <c:v>17837</c:v>
              </c:pt>
              <c:pt idx="24">
                <c:v>20697</c:v>
              </c:pt>
            </c:numLit>
          </c:val>
          <c:extLst>
            <c:ext xmlns:c16="http://schemas.microsoft.com/office/drawing/2014/chart" uri="{C3380CC4-5D6E-409C-BE32-E72D297353CC}">
              <c16:uniqueId val="{00000000-C61C-4CC8-8D48-6B945C2643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67205248"/>
        <c:axId val="1380675088"/>
      </c:barChart>
      <c:catAx>
        <c:axId val="1567205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380675088"/>
        <c:crosses val="autoZero"/>
        <c:auto val="1"/>
        <c:lblAlgn val="ctr"/>
        <c:lblOffset val="100"/>
        <c:noMultiLvlLbl val="0"/>
      </c:catAx>
      <c:valAx>
        <c:axId val="138067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56720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25 Eglantier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Eglantier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Jeugdgroep van de Nieuw-Apostolische Kerk</c:v>
              </c:pt>
              <c:pt idx="1">
                <c:v>Emmaüsparochie</c:v>
              </c:pt>
              <c:pt idx="2">
                <c:v>De Zonnebloem Apeldoorn, Centrum West</c:v>
              </c:pt>
              <c:pt idx="3">
                <c:v>Reddingsbrigade Apeldoorn</c:v>
              </c:pt>
              <c:pt idx="4">
                <c:v>Honk- en softbalvereniging WSB</c:v>
              </c:pt>
              <c:pt idx="5">
                <c:v>Schaats- en skeelervereniging DNIJ</c:v>
              </c:pt>
              <c:pt idx="6">
                <c:v>Philips Indoortraining</c:v>
              </c:pt>
              <c:pt idx="7">
                <c:v>Vrouwenkoor Knap Eigen Wijs</c:v>
              </c:pt>
              <c:pt idx="8">
                <c:v>Zwemver. De Apeldoornse Watervrienden</c:v>
              </c:pt>
              <c:pt idx="9">
                <c:v>WSV Afdeling Basketbal</c:v>
              </c:pt>
              <c:pt idx="10">
                <c:v>Zwemvereniging Aquapoldro</c:v>
              </c:pt>
              <c:pt idx="11">
                <c:v>Tafeltennisvereniging Futura</c:v>
              </c:pt>
              <c:pt idx="12">
                <c:v>Apeldoorns Accordeon Orkest</c:v>
              </c:pt>
              <c:pt idx="13">
                <c:v>Muziektheater Tabula Rasa</c:v>
              </c:pt>
              <c:pt idx="14">
                <c:v>Korfbalvereniging Atalante</c:v>
              </c:pt>
              <c:pt idx="15">
                <c:v>Tennisvereniging VEGO</c:v>
              </c:pt>
              <c:pt idx="16">
                <c:v>Apeldoornse Sportvereniging Victoria Boys</c:v>
              </c:pt>
              <c:pt idx="17">
                <c:v>Gymnastiekvereniging Novitas</c:v>
              </c:pt>
              <c:pt idx="18">
                <c:v>CSV Apeldoorn</c:v>
              </c:pt>
              <c:pt idx="19">
                <c:v>Koersbalvereniging Oosterhuizen</c:v>
              </c:pt>
              <c:pt idx="20">
                <c:v>Ons-Koor.nl Lieren</c:v>
              </c:pt>
              <c:pt idx="21">
                <c:v>Voetbalvereniging Apeldoornse Boys</c:v>
              </c:pt>
              <c:pt idx="22">
                <c:v>Buurtvereniging De Trommelaar</c:v>
              </c:pt>
              <c:pt idx="23">
                <c:v>Sportvereniging Groenwit '62</c:v>
              </c:pt>
              <c:pt idx="24">
                <c:v>Geloofsgemeenschap De Drie Ranken</c:v>
              </c:pt>
            </c:strLit>
          </c:cat>
          <c:val>
            <c:numLit>
              <c:formatCode>General</c:formatCode>
              <c:ptCount val="25"/>
              <c:pt idx="0">
                <c:v>787</c:v>
              </c:pt>
              <c:pt idx="1">
                <c:v>931</c:v>
              </c:pt>
              <c:pt idx="2">
                <c:v>948</c:v>
              </c:pt>
              <c:pt idx="3">
                <c:v>993</c:v>
              </c:pt>
              <c:pt idx="4">
                <c:v>1093</c:v>
              </c:pt>
              <c:pt idx="5">
                <c:v>1172</c:v>
              </c:pt>
              <c:pt idx="6">
                <c:v>1379</c:v>
              </c:pt>
              <c:pt idx="7">
                <c:v>1587</c:v>
              </c:pt>
              <c:pt idx="8">
                <c:v>1677</c:v>
              </c:pt>
              <c:pt idx="9">
                <c:v>1726</c:v>
              </c:pt>
              <c:pt idx="10">
                <c:v>1764</c:v>
              </c:pt>
              <c:pt idx="11">
                <c:v>1935</c:v>
              </c:pt>
              <c:pt idx="12">
                <c:v>1974</c:v>
              </c:pt>
              <c:pt idx="13">
                <c:v>1989</c:v>
              </c:pt>
              <c:pt idx="14">
                <c:v>2171</c:v>
              </c:pt>
              <c:pt idx="15">
                <c:v>2476</c:v>
              </c:pt>
              <c:pt idx="16">
                <c:v>2491</c:v>
              </c:pt>
              <c:pt idx="17">
                <c:v>2746</c:v>
              </c:pt>
              <c:pt idx="18">
                <c:v>5667</c:v>
              </c:pt>
              <c:pt idx="19">
                <c:v>5964</c:v>
              </c:pt>
              <c:pt idx="20">
                <c:v>8003</c:v>
              </c:pt>
              <c:pt idx="21">
                <c:v>9579</c:v>
              </c:pt>
              <c:pt idx="22">
                <c:v>12905</c:v>
              </c:pt>
              <c:pt idx="23">
                <c:v>22280</c:v>
              </c:pt>
              <c:pt idx="24">
                <c:v>41236</c:v>
              </c:pt>
            </c:numLit>
          </c:val>
          <c:extLst>
            <c:ext xmlns:c16="http://schemas.microsoft.com/office/drawing/2014/chart" uri="{C3380CC4-5D6E-409C-BE32-E72D297353CC}">
              <c16:uniqueId val="{00000000-86D7-4DCB-B971-F24130A80A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1003264"/>
        <c:axId val="194561024"/>
      </c:barChart>
      <c:catAx>
        <c:axId val="99100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94561024"/>
        <c:crosses val="autoZero"/>
        <c:auto val="1"/>
        <c:lblAlgn val="ctr"/>
        <c:lblOffset val="100"/>
        <c:noMultiLvlLbl val="0"/>
      </c:catAx>
      <c:valAx>
        <c:axId val="194561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991003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25 Jumbo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Jumbo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Buurtvereniging De Trommelaar</c:v>
              </c:pt>
              <c:pt idx="1">
                <c:v>Carnavalssociëteit Sleutelveugeltjen</c:v>
              </c:pt>
              <c:pt idx="2">
                <c:v>Jeugdgroep van de Nieuw-Apostolische Kerk</c:v>
              </c:pt>
              <c:pt idx="3">
                <c:v>Tafeltennisvereniging Futura</c:v>
              </c:pt>
              <c:pt idx="4">
                <c:v>CSV Apeldoorn</c:v>
              </c:pt>
              <c:pt idx="5">
                <c:v>De Zonnebloem Apeldoorn, Centrum West</c:v>
              </c:pt>
              <c:pt idx="6">
                <c:v>St. Paardrijden Gehandicapten Apeldoorn</c:v>
              </c:pt>
              <c:pt idx="7">
                <c:v>Apeldoornse Sportvereniging Victoria Boys</c:v>
              </c:pt>
              <c:pt idx="8">
                <c:v>H.V. Hobby Horse</c:v>
              </c:pt>
              <c:pt idx="9">
                <c:v>Chr. Geref. Andreaskerk</c:v>
              </c:pt>
              <c:pt idx="10">
                <c:v>Apeldoorns Accordeon Orkest</c:v>
              </c:pt>
              <c:pt idx="11">
                <c:v>Vrouwenkoor Knap Eigen Wijs</c:v>
              </c:pt>
              <c:pt idx="12">
                <c:v>Fietscrossvereniging BMX Apeldoorn.</c:v>
              </c:pt>
              <c:pt idx="13">
                <c:v>Sportvereniging Apeldoorn'77</c:v>
              </c:pt>
              <c:pt idx="14">
                <c:v>Scoutinggroep Jagermeester Johan Bentinck</c:v>
              </c:pt>
              <c:pt idx="15">
                <c:v>Sportclub Klarenbeek</c:v>
              </c:pt>
              <c:pt idx="16">
                <c:v>Volleybalvereniging Alterno</c:v>
              </c:pt>
              <c:pt idx="17">
                <c:v>WSV Afdeling Basketbal</c:v>
              </c:pt>
              <c:pt idx="18">
                <c:v>Scouting Vereniging Mr.J.P.G. Moorrees</c:v>
              </c:pt>
              <c:pt idx="19">
                <c:v>Stichting Ecorunners</c:v>
              </c:pt>
              <c:pt idx="20">
                <c:v>Tennisvereniging De Maten</c:v>
              </c:pt>
              <c:pt idx="21">
                <c:v>Gymnastiekvereniging Novitas</c:v>
              </c:pt>
              <c:pt idx="22">
                <c:v>Schaats- en skeelervereniging DNIJ</c:v>
              </c:pt>
              <c:pt idx="23">
                <c:v>Zwemvereniging Aquapoldro</c:v>
              </c:pt>
              <c:pt idx="24">
                <c:v>Majorettevereniging Papillon</c:v>
              </c:pt>
            </c:strLit>
          </c:cat>
          <c:val>
            <c:numLit>
              <c:formatCode>General</c:formatCode>
              <c:ptCount val="25"/>
              <c:pt idx="0">
                <c:v>671</c:v>
              </c:pt>
              <c:pt idx="1">
                <c:v>675</c:v>
              </c:pt>
              <c:pt idx="2">
                <c:v>702</c:v>
              </c:pt>
              <c:pt idx="3">
                <c:v>718</c:v>
              </c:pt>
              <c:pt idx="4">
                <c:v>732</c:v>
              </c:pt>
              <c:pt idx="5">
                <c:v>746</c:v>
              </c:pt>
              <c:pt idx="6">
                <c:v>889</c:v>
              </c:pt>
              <c:pt idx="7">
                <c:v>1026</c:v>
              </c:pt>
              <c:pt idx="8">
                <c:v>1030</c:v>
              </c:pt>
              <c:pt idx="9">
                <c:v>1075</c:v>
              </c:pt>
              <c:pt idx="10">
                <c:v>1080</c:v>
              </c:pt>
              <c:pt idx="11">
                <c:v>1312</c:v>
              </c:pt>
              <c:pt idx="12">
                <c:v>1337</c:v>
              </c:pt>
              <c:pt idx="13">
                <c:v>1398</c:v>
              </c:pt>
              <c:pt idx="14">
                <c:v>1763</c:v>
              </c:pt>
              <c:pt idx="15">
                <c:v>1915</c:v>
              </c:pt>
              <c:pt idx="16">
                <c:v>2945</c:v>
              </c:pt>
              <c:pt idx="17">
                <c:v>3281</c:v>
              </c:pt>
              <c:pt idx="18">
                <c:v>3353</c:v>
              </c:pt>
              <c:pt idx="19">
                <c:v>4072</c:v>
              </c:pt>
              <c:pt idx="20">
                <c:v>6726</c:v>
              </c:pt>
              <c:pt idx="21">
                <c:v>7247</c:v>
              </c:pt>
              <c:pt idx="22">
                <c:v>7302</c:v>
              </c:pt>
              <c:pt idx="23">
                <c:v>7787</c:v>
              </c:pt>
              <c:pt idx="24">
                <c:v>12754</c:v>
              </c:pt>
            </c:numLit>
          </c:val>
          <c:extLst>
            <c:ext xmlns:c16="http://schemas.microsoft.com/office/drawing/2014/chart" uri="{C3380CC4-5D6E-409C-BE32-E72D297353CC}">
              <c16:uniqueId val="{00000000-B364-4B35-A273-07AD4AF630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92808031"/>
        <c:axId val="1406900735"/>
      </c:barChart>
      <c:catAx>
        <c:axId val="8928080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406900735"/>
        <c:crosses val="autoZero"/>
        <c:auto val="1"/>
        <c:lblAlgn val="ctr"/>
        <c:lblOffset val="100"/>
        <c:noMultiLvlLbl val="0"/>
      </c:catAx>
      <c:valAx>
        <c:axId val="14069007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92808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Ingeleverd per locatie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Jan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13336</c:v>
              </c:pt>
              <c:pt idx="1">
                <c:v>18624</c:v>
              </c:pt>
              <c:pt idx="2">
                <c:v>6992</c:v>
              </c:pt>
              <c:pt idx="3">
                <c:v>4582</c:v>
              </c:pt>
            </c:numLit>
          </c:val>
          <c:extLst>
            <c:ext xmlns:c16="http://schemas.microsoft.com/office/drawing/2014/chart" uri="{C3380CC4-5D6E-409C-BE32-E72D297353CC}">
              <c16:uniqueId val="{00000000-252E-4B84-A6AE-93D3866476FD}"/>
            </c:ext>
          </c:extLst>
        </c:ser>
        <c:ser>
          <c:idx val="1"/>
          <c:order val="1"/>
          <c:tx>
            <c:v>Feb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25673</c:v>
              </c:pt>
              <c:pt idx="1">
                <c:v>30039</c:v>
              </c:pt>
              <c:pt idx="2">
                <c:v>11068</c:v>
              </c:pt>
              <c:pt idx="3">
                <c:v>5033</c:v>
              </c:pt>
            </c:numLit>
          </c:val>
          <c:extLst>
            <c:ext xmlns:c16="http://schemas.microsoft.com/office/drawing/2014/chart" uri="{C3380CC4-5D6E-409C-BE32-E72D297353CC}">
              <c16:uniqueId val="{00000001-252E-4B84-A6AE-93D3866476FD}"/>
            </c:ext>
          </c:extLst>
        </c:ser>
        <c:ser>
          <c:idx val="2"/>
          <c:order val="2"/>
          <c:tx>
            <c:v>Mar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23853</c:v>
              </c:pt>
              <c:pt idx="1">
                <c:v>22871</c:v>
              </c:pt>
              <c:pt idx="2">
                <c:v>14574</c:v>
              </c:pt>
              <c:pt idx="3">
                <c:v>4612</c:v>
              </c:pt>
            </c:numLit>
          </c:val>
          <c:extLst>
            <c:ext xmlns:c16="http://schemas.microsoft.com/office/drawing/2014/chart" uri="{C3380CC4-5D6E-409C-BE32-E72D297353CC}">
              <c16:uniqueId val="{00000002-252E-4B84-A6AE-93D3866476FD}"/>
            </c:ext>
          </c:extLst>
        </c:ser>
        <c:ser>
          <c:idx val="3"/>
          <c:order val="3"/>
          <c:tx>
            <c:v>Apr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22065</c:v>
              </c:pt>
              <c:pt idx="1">
                <c:v>25306</c:v>
              </c:pt>
              <c:pt idx="2">
                <c:v>18564</c:v>
              </c:pt>
              <c:pt idx="3">
                <c:v>4458</c:v>
              </c:pt>
            </c:numLit>
          </c:val>
          <c:extLst>
            <c:ext xmlns:c16="http://schemas.microsoft.com/office/drawing/2014/chart" uri="{C3380CC4-5D6E-409C-BE32-E72D297353CC}">
              <c16:uniqueId val="{00000003-252E-4B84-A6AE-93D3866476FD}"/>
            </c:ext>
          </c:extLst>
        </c:ser>
        <c:ser>
          <c:idx val="4"/>
          <c:order val="4"/>
          <c:tx>
            <c:v>May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25588</c:v>
              </c:pt>
              <c:pt idx="1">
                <c:v>44581</c:v>
              </c:pt>
              <c:pt idx="2">
                <c:v>20919</c:v>
              </c:pt>
              <c:pt idx="3">
                <c:v>8464</c:v>
              </c:pt>
            </c:numLit>
          </c:val>
          <c:extLst>
            <c:ext xmlns:c16="http://schemas.microsoft.com/office/drawing/2014/chart" uri="{C3380CC4-5D6E-409C-BE32-E72D297353CC}">
              <c16:uniqueId val="{00000004-252E-4B84-A6AE-93D3866476FD}"/>
            </c:ext>
          </c:extLst>
        </c:ser>
        <c:ser>
          <c:idx val="5"/>
          <c:order val="5"/>
          <c:tx>
            <c:v>Jun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30414</c:v>
              </c:pt>
              <c:pt idx="1">
                <c:v>37070</c:v>
              </c:pt>
              <c:pt idx="2">
                <c:v>25221</c:v>
              </c:pt>
              <c:pt idx="3">
                <c:v>12894</c:v>
              </c:pt>
            </c:numLit>
          </c:val>
          <c:extLst>
            <c:ext xmlns:c16="http://schemas.microsoft.com/office/drawing/2014/chart" uri="{C3380CC4-5D6E-409C-BE32-E72D297353CC}">
              <c16:uniqueId val="{00000005-252E-4B84-A6AE-93D3866476FD}"/>
            </c:ext>
          </c:extLst>
        </c:ser>
        <c:ser>
          <c:idx val="6"/>
          <c:order val="6"/>
          <c:tx>
            <c:v>Jul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31495</c:v>
              </c:pt>
              <c:pt idx="1">
                <c:v>41989</c:v>
              </c:pt>
              <c:pt idx="2">
                <c:v>19304</c:v>
              </c:pt>
              <c:pt idx="3">
                <c:v>12602</c:v>
              </c:pt>
            </c:numLit>
          </c:val>
          <c:extLst>
            <c:ext xmlns:c16="http://schemas.microsoft.com/office/drawing/2014/chart" uri="{C3380CC4-5D6E-409C-BE32-E72D297353CC}">
              <c16:uniqueId val="{00000006-252E-4B84-A6AE-93D3866476FD}"/>
            </c:ext>
          </c:extLst>
        </c:ser>
        <c:ser>
          <c:idx val="7"/>
          <c:order val="7"/>
          <c:tx>
            <c:v>Aug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30642</c:v>
              </c:pt>
              <c:pt idx="1">
                <c:v>46050</c:v>
              </c:pt>
              <c:pt idx="2">
                <c:v>14190</c:v>
              </c:pt>
              <c:pt idx="3">
                <c:v>12186</c:v>
              </c:pt>
            </c:numLit>
          </c:val>
          <c:extLst>
            <c:ext xmlns:c16="http://schemas.microsoft.com/office/drawing/2014/chart" uri="{C3380CC4-5D6E-409C-BE32-E72D297353CC}">
              <c16:uniqueId val="{00000007-252E-4B84-A6AE-93D3866476FD}"/>
            </c:ext>
          </c:extLst>
        </c:ser>
        <c:ser>
          <c:idx val="8"/>
          <c:order val="8"/>
          <c:tx>
            <c:v>Sep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Albert Heijn</c:v>
              </c:pt>
              <c:pt idx="1">
                <c:v>Depot</c:v>
              </c:pt>
              <c:pt idx="2">
                <c:v>Eglantier</c:v>
              </c:pt>
              <c:pt idx="3">
                <c:v>Jumbo</c:v>
              </c:pt>
            </c:strLit>
          </c:cat>
          <c:val>
            <c:numLit>
              <c:formatCode>General</c:formatCode>
              <c:ptCount val="4"/>
              <c:pt idx="0">
                <c:v>33160</c:v>
              </c:pt>
              <c:pt idx="1">
                <c:v>37739</c:v>
              </c:pt>
              <c:pt idx="2">
                <c:v>11105</c:v>
              </c:pt>
              <c:pt idx="3">
                <c:v>13841</c:v>
              </c:pt>
            </c:numLit>
          </c:val>
          <c:extLst>
            <c:ext xmlns:c16="http://schemas.microsoft.com/office/drawing/2014/chart" uri="{C3380CC4-5D6E-409C-BE32-E72D297353CC}">
              <c16:uniqueId val="{00000008-252E-4B84-A6AE-93D3866476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37218815"/>
        <c:axId val="26779311"/>
      </c:barChart>
      <c:catAx>
        <c:axId val="3372188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26779311"/>
        <c:crosses val="autoZero"/>
        <c:auto val="1"/>
        <c:lblAlgn val="ctr"/>
        <c:lblOffset val="100"/>
        <c:noMultiLvlLbl val="0"/>
      </c:catAx>
      <c:valAx>
        <c:axId val="2677931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7218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7"/>
  </sheetPr>
  <sheetViews>
    <sheetView tabSelected="1" zoomScale="14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4"/>
  </sheetPr>
  <sheetViews>
    <sheetView zoomScale="14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4"/>
  </sheetPr>
  <sheetViews>
    <sheetView zoomScale="14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4"/>
  </sheetPr>
  <sheetViews>
    <sheetView zoomScale="14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4"/>
  </sheetPr>
  <sheetViews>
    <sheetView zoomScale="14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2" tint="-0.499984740745262"/>
  </sheetPr>
  <sheetViews>
    <sheetView zoomScale="1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DEEB78-3189-49AC-86CD-AA72C9A822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73070-7F0C-49B4-A427-6D777C0B36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65B103-692B-4D14-B762-BBF4C4E047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79C91E-75A6-4CA1-B058-837EF157BA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6D3E34-C376-420E-89E8-77E2B0E21C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662673-FE61-4EC0-BED1-6E0FDDF37D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2" name="Table2" displayName="Table2" ref="A1:C77" totalsRowCount="1">
  <autoFilter ref="A1:C76"/>
  <tableColumns count="3">
    <tableColumn id="1" name="Gebruikers ID" totalsRowLabel="Totaal"/>
    <tableColumn id="2" name="Vereniging"/>
    <tableColumn id="3" name="Aantal" totalsRowFunction="sum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D510" totalsRowCount="1">
  <autoFilter ref="A1:D509"/>
  <tableColumns count="4">
    <tableColumn id="1" name="Gebruikers ID" totalsRowLabel="Totaal"/>
    <tableColumn id="2" name="Vereniging / Datum"/>
    <tableColumn id="3" name="Sessie"/>
    <tableColumn id="4" name="Aantal" totalsRowFunction="sum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:AM78" totalsRowCount="1">
  <autoFilter ref="A2:AM77"/>
  <tableColumns count="39">
    <tableColumn id="1" name="Gebruikers ID" totalsRowLabel="Totaal"/>
    <tableColumn id="2" name="Vereniging"/>
    <tableColumn id="3" name="Albert Heijn" totalsRowFunction="sum" dataDxfId="3" totalsRowDxfId="2"/>
    <tableColumn id="4" name="Depot" totalsRowFunction="sum"/>
    <tableColumn id="5" name="Eglantier" totalsRowFunction="sum"/>
    <tableColumn id="6" name="Jumbo" totalsRowFunction="sum" dataDxfId="1" totalsRowDxfId="0"/>
    <tableColumn id="7" name="Albert Heijn2" totalsRowFunction="sum" dataDxfId="7" totalsRowDxfId="6"/>
    <tableColumn id="8" name="Depot3" totalsRowFunction="sum"/>
    <tableColumn id="9" name="Eglantier4" totalsRowFunction="sum"/>
    <tableColumn id="10" name="Jumbo5" totalsRowFunction="sum" dataDxfId="5" totalsRowDxfId="4"/>
    <tableColumn id="11" name="Albert Heijn6" totalsRowFunction="sum" dataDxfId="11" totalsRowDxfId="10"/>
    <tableColumn id="12" name="Depot7" totalsRowFunction="sum"/>
    <tableColumn id="13" name="Eglantier8" totalsRowFunction="sum"/>
    <tableColumn id="14" name="Jumbo9" totalsRowFunction="sum" dataDxfId="9" totalsRowDxfId="8"/>
    <tableColumn id="15" name="Albert Heijn10" totalsRowFunction="sum" dataDxfId="15" totalsRowDxfId="14"/>
    <tableColumn id="16" name="Depot11" totalsRowFunction="sum"/>
    <tableColumn id="17" name="Eglantier12" totalsRowFunction="sum"/>
    <tableColumn id="18" name="Jumbo13" totalsRowFunction="sum" dataDxfId="13" totalsRowDxfId="12"/>
    <tableColumn id="19" name="Albert Heijn14" totalsRowFunction="sum" dataDxfId="19" totalsRowDxfId="18"/>
    <tableColumn id="20" name="Depot15" totalsRowFunction="sum"/>
    <tableColumn id="21" name="Eglantier16" totalsRowFunction="sum"/>
    <tableColumn id="22" name="Jumbo17" totalsRowFunction="sum" dataDxfId="17" totalsRowDxfId="16"/>
    <tableColumn id="23" name="Albert Heijn18" totalsRowFunction="sum" dataDxfId="23" totalsRowDxfId="22"/>
    <tableColumn id="24" name="Depot19" totalsRowFunction="sum"/>
    <tableColumn id="25" name="Eglantier20" totalsRowFunction="sum"/>
    <tableColumn id="26" name="Jumbo21" totalsRowFunction="sum" dataDxfId="21" totalsRowDxfId="20"/>
    <tableColumn id="27" name="Albert Heijn22" totalsRowFunction="sum" dataDxfId="27" totalsRowDxfId="26"/>
    <tableColumn id="28" name="Depot23" totalsRowFunction="sum"/>
    <tableColumn id="29" name="Eglantier24" totalsRowFunction="sum"/>
    <tableColumn id="30" name="Jumbo25" totalsRowFunction="sum" dataDxfId="25" totalsRowDxfId="24"/>
    <tableColumn id="31" name="Albert Heijn26" totalsRowFunction="sum" dataDxfId="29" totalsRowDxfId="28"/>
    <tableColumn id="32" name="Depot27" totalsRowFunction="sum"/>
    <tableColumn id="33" name="Eglantier28" totalsRowFunction="sum"/>
    <tableColumn id="34" name="Jumbo29" totalsRowFunction="sum"/>
    <tableColumn id="35" name="Albert Heijn30" totalsRowFunction="sum" dataDxfId="31"/>
    <tableColumn id="36" name="Depot31" totalsRowFunction="sum"/>
    <tableColumn id="37" name="Eglantier32" totalsRowFunction="sum"/>
    <tableColumn id="38" name="Jumbo33" totalsRowFunction="sum" dataDxfId="30"/>
    <tableColumn id="39" name="Totaal" totalsRowFunction="custom" dataDxfId="32">
      <calculatedColumnFormula>SUM(Table3[[#This Row],[Albert Heijn]:[Jumbo33]])</calculatedColumnFormula>
      <totalsRowFormula>SUM(Table3[[#Totals],[Albert Heijn]:[Jumbo33]])</totalsRow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Tomra">
      <a:dk1>
        <a:srgbClr val="000000"/>
      </a:dk1>
      <a:lt1>
        <a:srgbClr val="FFFFFF"/>
      </a:lt1>
      <a:dk2>
        <a:srgbClr val="001A38"/>
      </a:dk2>
      <a:lt2>
        <a:srgbClr val="E8EFED"/>
      </a:lt2>
      <a:accent1>
        <a:srgbClr val="001A38"/>
      </a:accent1>
      <a:accent2>
        <a:srgbClr val="455D6F"/>
      </a:accent2>
      <a:accent3>
        <a:srgbClr val="6E8186"/>
      </a:accent3>
      <a:accent4>
        <a:srgbClr val="E8EFED"/>
      </a:accent4>
      <a:accent5>
        <a:srgbClr val="A9C398"/>
      </a:accent5>
      <a:accent6>
        <a:srgbClr val="1FC0DA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Orange">
      <a:srgbClr val="F26522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499984740745262"/>
  </sheetPr>
  <dimension ref="A1:C77"/>
  <sheetViews>
    <sheetView workbookViewId="0">
      <selection activeCell="B14" sqref="B14"/>
    </sheetView>
  </sheetViews>
  <sheetFormatPr defaultRowHeight="15" x14ac:dyDescent="0.25"/>
  <cols>
    <col min="1" max="1" width="15.5703125" bestFit="1" customWidth="1"/>
    <col min="2" max="2" width="41.5703125" bestFit="1" customWidth="1"/>
    <col min="3" max="3" width="9" bestFit="1" customWidth="1"/>
  </cols>
  <sheetData>
    <row r="1" spans="1:3" x14ac:dyDescent="0.25">
      <c r="A1" t="s">
        <v>87</v>
      </c>
      <c r="B1" t="s">
        <v>113</v>
      </c>
      <c r="C1" t="s">
        <v>89</v>
      </c>
    </row>
    <row r="2" spans="1:3" x14ac:dyDescent="0.25">
      <c r="A2">
        <v>1001</v>
      </c>
      <c r="B2" t="s">
        <v>0</v>
      </c>
      <c r="C2">
        <v>4568</v>
      </c>
    </row>
    <row r="3" spans="1:3" x14ac:dyDescent="0.25">
      <c r="A3">
        <v>1002</v>
      </c>
      <c r="B3" t="s">
        <v>2</v>
      </c>
      <c r="C3">
        <v>2881</v>
      </c>
    </row>
    <row r="4" spans="1:3" x14ac:dyDescent="0.25">
      <c r="A4">
        <v>1003</v>
      </c>
      <c r="B4" t="s">
        <v>6</v>
      </c>
      <c r="C4">
        <v>6792</v>
      </c>
    </row>
    <row r="5" spans="1:3" x14ac:dyDescent="0.25">
      <c r="A5">
        <v>1004</v>
      </c>
      <c r="B5" t="s">
        <v>9</v>
      </c>
      <c r="C5">
        <v>9931</v>
      </c>
    </row>
    <row r="6" spans="1:3" x14ac:dyDescent="0.25">
      <c r="A6">
        <v>1005</v>
      </c>
      <c r="B6" t="s">
        <v>92</v>
      </c>
      <c r="C6">
        <v>535</v>
      </c>
    </row>
    <row r="7" spans="1:3" x14ac:dyDescent="0.25">
      <c r="A7">
        <v>1006</v>
      </c>
      <c r="B7" t="s">
        <v>11</v>
      </c>
      <c r="C7">
        <v>3864</v>
      </c>
    </row>
    <row r="8" spans="1:3" x14ac:dyDescent="0.25">
      <c r="A8">
        <v>1007</v>
      </c>
      <c r="B8" t="s">
        <v>13</v>
      </c>
      <c r="C8">
        <v>11055</v>
      </c>
    </row>
    <row r="9" spans="1:3" x14ac:dyDescent="0.25">
      <c r="A9">
        <v>1008</v>
      </c>
      <c r="B9" t="s">
        <v>17</v>
      </c>
      <c r="C9">
        <v>7044</v>
      </c>
    </row>
    <row r="10" spans="1:3" x14ac:dyDescent="0.25">
      <c r="A10">
        <v>1009</v>
      </c>
      <c r="B10" t="s">
        <v>93</v>
      </c>
      <c r="C10">
        <v>20624</v>
      </c>
    </row>
    <row r="11" spans="1:3" x14ac:dyDescent="0.25">
      <c r="A11">
        <v>1010</v>
      </c>
      <c r="B11" t="s">
        <v>94</v>
      </c>
      <c r="C11">
        <v>7</v>
      </c>
    </row>
    <row r="12" spans="1:3" x14ac:dyDescent="0.25">
      <c r="A12">
        <v>1011</v>
      </c>
      <c r="B12" t="s">
        <v>19</v>
      </c>
      <c r="C12">
        <v>12733</v>
      </c>
    </row>
    <row r="13" spans="1:3" x14ac:dyDescent="0.25">
      <c r="A13">
        <v>1012</v>
      </c>
      <c r="B13" t="s">
        <v>95</v>
      </c>
      <c r="C13">
        <v>4260</v>
      </c>
    </row>
    <row r="14" spans="1:3" x14ac:dyDescent="0.25">
      <c r="A14">
        <v>1013</v>
      </c>
      <c r="B14" t="s">
        <v>23</v>
      </c>
      <c r="C14">
        <v>3053</v>
      </c>
    </row>
    <row r="15" spans="1:3" x14ac:dyDescent="0.25">
      <c r="A15">
        <v>1014</v>
      </c>
      <c r="B15" t="s">
        <v>24</v>
      </c>
      <c r="C15">
        <v>20328</v>
      </c>
    </row>
    <row r="16" spans="1:3" x14ac:dyDescent="0.25">
      <c r="A16">
        <v>1015</v>
      </c>
      <c r="B16" t="s">
        <v>96</v>
      </c>
      <c r="C16">
        <v>13256</v>
      </c>
    </row>
    <row r="17" spans="1:3" x14ac:dyDescent="0.25">
      <c r="A17">
        <v>1016</v>
      </c>
      <c r="B17" t="s">
        <v>97</v>
      </c>
      <c r="C17">
        <v>3884</v>
      </c>
    </row>
    <row r="18" spans="1:3" x14ac:dyDescent="0.25">
      <c r="A18">
        <v>1017</v>
      </c>
      <c r="B18" t="s">
        <v>26</v>
      </c>
      <c r="C18">
        <v>15784</v>
      </c>
    </row>
    <row r="19" spans="1:3" x14ac:dyDescent="0.25">
      <c r="A19">
        <v>1018</v>
      </c>
      <c r="B19" t="s">
        <v>29</v>
      </c>
      <c r="C19">
        <v>15956</v>
      </c>
    </row>
    <row r="20" spans="1:3" x14ac:dyDescent="0.25">
      <c r="A20">
        <v>1019</v>
      </c>
      <c r="B20" t="s">
        <v>98</v>
      </c>
      <c r="C20">
        <v>3094</v>
      </c>
    </row>
    <row r="21" spans="1:3" x14ac:dyDescent="0.25">
      <c r="A21">
        <v>1020</v>
      </c>
      <c r="B21" t="s">
        <v>99</v>
      </c>
      <c r="C21">
        <v>15487</v>
      </c>
    </row>
    <row r="22" spans="1:3" x14ac:dyDescent="0.25">
      <c r="A22">
        <v>1021</v>
      </c>
      <c r="B22" t="s">
        <v>100</v>
      </c>
      <c r="C22">
        <v>3120</v>
      </c>
    </row>
    <row r="23" spans="1:3" x14ac:dyDescent="0.25">
      <c r="A23">
        <v>1022</v>
      </c>
      <c r="B23" t="s">
        <v>30</v>
      </c>
      <c r="C23">
        <v>26310</v>
      </c>
    </row>
    <row r="24" spans="1:3" x14ac:dyDescent="0.25">
      <c r="A24">
        <v>1023</v>
      </c>
      <c r="B24" t="s">
        <v>32</v>
      </c>
      <c r="C24">
        <v>12805</v>
      </c>
    </row>
    <row r="25" spans="1:3" x14ac:dyDescent="0.25">
      <c r="A25">
        <v>1024</v>
      </c>
      <c r="B25" t="s">
        <v>35</v>
      </c>
      <c r="C25">
        <v>4780</v>
      </c>
    </row>
    <row r="26" spans="1:3" x14ac:dyDescent="0.25">
      <c r="A26">
        <v>1025</v>
      </c>
      <c r="B26" t="s">
        <v>37</v>
      </c>
      <c r="C26">
        <v>12754</v>
      </c>
    </row>
    <row r="27" spans="1:3" x14ac:dyDescent="0.25">
      <c r="A27">
        <v>1026</v>
      </c>
      <c r="B27" t="s">
        <v>39</v>
      </c>
      <c r="C27">
        <v>21444</v>
      </c>
    </row>
    <row r="28" spans="1:3" x14ac:dyDescent="0.25">
      <c r="A28">
        <v>1027</v>
      </c>
      <c r="B28" t="s">
        <v>40</v>
      </c>
      <c r="C28">
        <v>4235</v>
      </c>
    </row>
    <row r="29" spans="1:3" x14ac:dyDescent="0.25">
      <c r="A29">
        <v>1028</v>
      </c>
      <c r="B29" t="s">
        <v>101</v>
      </c>
      <c r="C29">
        <v>14023</v>
      </c>
    </row>
    <row r="30" spans="1:3" x14ac:dyDescent="0.25">
      <c r="A30">
        <v>1029</v>
      </c>
      <c r="B30" t="s">
        <v>42</v>
      </c>
      <c r="C30">
        <v>11820</v>
      </c>
    </row>
    <row r="31" spans="1:3" x14ac:dyDescent="0.25">
      <c r="A31">
        <v>1030</v>
      </c>
      <c r="B31" t="s">
        <v>44</v>
      </c>
      <c r="C31">
        <v>19779</v>
      </c>
    </row>
    <row r="32" spans="1:3" x14ac:dyDescent="0.25">
      <c r="A32">
        <v>1031</v>
      </c>
      <c r="B32" t="s">
        <v>47</v>
      </c>
      <c r="C32">
        <v>13670</v>
      </c>
    </row>
    <row r="33" spans="1:3" x14ac:dyDescent="0.25">
      <c r="A33">
        <v>1032</v>
      </c>
      <c r="B33" t="s">
        <v>102</v>
      </c>
      <c r="C33">
        <v>15158</v>
      </c>
    </row>
    <row r="34" spans="1:3" x14ac:dyDescent="0.25">
      <c r="A34">
        <v>1033</v>
      </c>
      <c r="B34" t="s">
        <v>49</v>
      </c>
      <c r="C34">
        <v>14550</v>
      </c>
    </row>
    <row r="35" spans="1:3" x14ac:dyDescent="0.25">
      <c r="A35">
        <v>1034</v>
      </c>
      <c r="B35" t="s">
        <v>51</v>
      </c>
      <c r="C35">
        <v>19720</v>
      </c>
    </row>
    <row r="36" spans="1:3" x14ac:dyDescent="0.25">
      <c r="A36">
        <v>1035</v>
      </c>
      <c r="B36" t="s">
        <v>53</v>
      </c>
      <c r="C36">
        <v>2324</v>
      </c>
    </row>
    <row r="37" spans="1:3" x14ac:dyDescent="0.25">
      <c r="A37">
        <v>1036</v>
      </c>
      <c r="B37" t="s">
        <v>54</v>
      </c>
      <c r="C37">
        <v>8536</v>
      </c>
    </row>
    <row r="38" spans="1:3" x14ac:dyDescent="0.25">
      <c r="A38">
        <v>1037</v>
      </c>
      <c r="B38" t="s">
        <v>55</v>
      </c>
      <c r="C38">
        <v>17054</v>
      </c>
    </row>
    <row r="39" spans="1:3" x14ac:dyDescent="0.25">
      <c r="A39">
        <v>1038</v>
      </c>
      <c r="B39" t="s">
        <v>56</v>
      </c>
      <c r="C39">
        <v>19743</v>
      </c>
    </row>
    <row r="40" spans="1:3" x14ac:dyDescent="0.25">
      <c r="A40">
        <v>1039</v>
      </c>
      <c r="B40" t="s">
        <v>103</v>
      </c>
      <c r="C40">
        <v>2901</v>
      </c>
    </row>
    <row r="41" spans="1:3" x14ac:dyDescent="0.25">
      <c r="A41">
        <v>1040</v>
      </c>
      <c r="B41" t="s">
        <v>57</v>
      </c>
      <c r="C41">
        <v>5749</v>
      </c>
    </row>
    <row r="42" spans="1:3" x14ac:dyDescent="0.25">
      <c r="A42">
        <v>1041</v>
      </c>
      <c r="B42" t="s">
        <v>58</v>
      </c>
      <c r="C42">
        <v>63310</v>
      </c>
    </row>
    <row r="43" spans="1:3" x14ac:dyDescent="0.25">
      <c r="A43">
        <v>1042</v>
      </c>
      <c r="B43" t="s">
        <v>104</v>
      </c>
      <c r="C43">
        <v>7650</v>
      </c>
    </row>
    <row r="44" spans="1:3" x14ac:dyDescent="0.25">
      <c r="A44">
        <v>1043</v>
      </c>
      <c r="B44" t="s">
        <v>105</v>
      </c>
      <c r="C44">
        <v>13261</v>
      </c>
    </row>
    <row r="45" spans="1:3" x14ac:dyDescent="0.25">
      <c r="A45">
        <v>1044</v>
      </c>
      <c r="B45" t="s">
        <v>61</v>
      </c>
      <c r="C45">
        <v>9888</v>
      </c>
    </row>
    <row r="46" spans="1:3" x14ac:dyDescent="0.25">
      <c r="A46">
        <v>1045</v>
      </c>
      <c r="B46" t="s">
        <v>62</v>
      </c>
      <c r="C46">
        <v>11411</v>
      </c>
    </row>
    <row r="47" spans="1:3" x14ac:dyDescent="0.25">
      <c r="A47">
        <v>1046</v>
      </c>
      <c r="B47" t="s">
        <v>63</v>
      </c>
      <c r="C47">
        <v>2951</v>
      </c>
    </row>
    <row r="48" spans="1:3" x14ac:dyDescent="0.25">
      <c r="A48">
        <v>1047</v>
      </c>
      <c r="B48" t="s">
        <v>64</v>
      </c>
      <c r="C48">
        <v>2210</v>
      </c>
    </row>
    <row r="49" spans="1:3" x14ac:dyDescent="0.25">
      <c r="A49">
        <v>1048</v>
      </c>
      <c r="B49" t="s">
        <v>65</v>
      </c>
      <c r="C49">
        <v>12682</v>
      </c>
    </row>
    <row r="50" spans="1:3" x14ac:dyDescent="0.25">
      <c r="A50">
        <v>1049</v>
      </c>
      <c r="B50" t="s">
        <v>66</v>
      </c>
      <c r="C50">
        <v>19919</v>
      </c>
    </row>
    <row r="51" spans="1:3" x14ac:dyDescent="0.25">
      <c r="A51">
        <v>1050</v>
      </c>
      <c r="B51" t="s">
        <v>67</v>
      </c>
      <c r="C51">
        <v>11474</v>
      </c>
    </row>
    <row r="52" spans="1:3" x14ac:dyDescent="0.25">
      <c r="A52">
        <v>1051</v>
      </c>
      <c r="B52" t="s">
        <v>68</v>
      </c>
      <c r="C52">
        <v>3703</v>
      </c>
    </row>
    <row r="53" spans="1:3" x14ac:dyDescent="0.25">
      <c r="A53">
        <v>1052</v>
      </c>
      <c r="B53" t="s">
        <v>69</v>
      </c>
      <c r="C53">
        <v>1958</v>
      </c>
    </row>
    <row r="54" spans="1:3" x14ac:dyDescent="0.25">
      <c r="A54">
        <v>1053</v>
      </c>
      <c r="B54" t="s">
        <v>106</v>
      </c>
      <c r="C54">
        <v>5117</v>
      </c>
    </row>
    <row r="55" spans="1:3" x14ac:dyDescent="0.25">
      <c r="A55">
        <v>1054</v>
      </c>
      <c r="B55" t="s">
        <v>107</v>
      </c>
      <c r="C55">
        <v>13822</v>
      </c>
    </row>
    <row r="56" spans="1:3" x14ac:dyDescent="0.25">
      <c r="A56">
        <v>1055</v>
      </c>
      <c r="B56" t="s">
        <v>70</v>
      </c>
      <c r="C56">
        <v>2730</v>
      </c>
    </row>
    <row r="57" spans="1:3" x14ac:dyDescent="0.25">
      <c r="A57">
        <v>1056</v>
      </c>
      <c r="B57" t="s">
        <v>71</v>
      </c>
      <c r="C57">
        <v>5747</v>
      </c>
    </row>
    <row r="58" spans="1:3" x14ac:dyDescent="0.25">
      <c r="A58">
        <v>1057</v>
      </c>
      <c r="B58" t="s">
        <v>108</v>
      </c>
      <c r="C58">
        <v>3807</v>
      </c>
    </row>
    <row r="59" spans="1:3" x14ac:dyDescent="0.25">
      <c r="A59">
        <v>1058</v>
      </c>
      <c r="B59" t="s">
        <v>72</v>
      </c>
      <c r="C59">
        <v>11533</v>
      </c>
    </row>
    <row r="60" spans="1:3" x14ac:dyDescent="0.25">
      <c r="A60">
        <v>1059</v>
      </c>
      <c r="B60" t="s">
        <v>74</v>
      </c>
      <c r="C60">
        <v>7919</v>
      </c>
    </row>
    <row r="61" spans="1:3" x14ac:dyDescent="0.25">
      <c r="A61">
        <v>1060</v>
      </c>
      <c r="B61" t="s">
        <v>75</v>
      </c>
      <c r="C61">
        <v>10225</v>
      </c>
    </row>
    <row r="62" spans="1:3" x14ac:dyDescent="0.25">
      <c r="A62">
        <v>1061</v>
      </c>
      <c r="B62" t="s">
        <v>76</v>
      </c>
      <c r="C62">
        <v>7411</v>
      </c>
    </row>
    <row r="63" spans="1:3" x14ac:dyDescent="0.25">
      <c r="A63">
        <v>1062</v>
      </c>
      <c r="B63" t="s">
        <v>109</v>
      </c>
      <c r="C63">
        <v>957</v>
      </c>
    </row>
    <row r="64" spans="1:3" x14ac:dyDescent="0.25">
      <c r="A64">
        <v>1063</v>
      </c>
      <c r="B64" t="s">
        <v>77</v>
      </c>
      <c r="C64">
        <v>5946</v>
      </c>
    </row>
    <row r="65" spans="1:3" x14ac:dyDescent="0.25">
      <c r="A65">
        <v>1064</v>
      </c>
      <c r="B65" t="s">
        <v>110</v>
      </c>
      <c r="C65">
        <v>636</v>
      </c>
    </row>
    <row r="66" spans="1:3" x14ac:dyDescent="0.25">
      <c r="A66">
        <v>1065</v>
      </c>
      <c r="B66" t="s">
        <v>78</v>
      </c>
      <c r="C66">
        <v>3421</v>
      </c>
    </row>
    <row r="67" spans="1:3" x14ac:dyDescent="0.25">
      <c r="A67">
        <v>1066</v>
      </c>
      <c r="B67" t="s">
        <v>79</v>
      </c>
      <c r="C67">
        <v>20027</v>
      </c>
    </row>
    <row r="68" spans="1:3" x14ac:dyDescent="0.25">
      <c r="A68">
        <v>1067</v>
      </c>
      <c r="B68" t="s">
        <v>80</v>
      </c>
      <c r="C68">
        <v>11246</v>
      </c>
    </row>
    <row r="69" spans="1:3" x14ac:dyDescent="0.25">
      <c r="A69">
        <v>1068</v>
      </c>
      <c r="B69" t="s">
        <v>111</v>
      </c>
      <c r="C69">
        <v>7888</v>
      </c>
    </row>
    <row r="70" spans="1:3" x14ac:dyDescent="0.25">
      <c r="A70">
        <v>1069</v>
      </c>
      <c r="B70" t="s">
        <v>81</v>
      </c>
      <c r="C70">
        <v>7057</v>
      </c>
    </row>
    <row r="71" spans="1:3" x14ac:dyDescent="0.25">
      <c r="A71">
        <v>1070</v>
      </c>
      <c r="B71" t="s">
        <v>82</v>
      </c>
      <c r="C71">
        <v>14303</v>
      </c>
    </row>
    <row r="72" spans="1:3" x14ac:dyDescent="0.25">
      <c r="A72">
        <v>1072</v>
      </c>
      <c r="B72" t="s">
        <v>83</v>
      </c>
      <c r="C72">
        <v>12450</v>
      </c>
    </row>
    <row r="73" spans="1:3" x14ac:dyDescent="0.25">
      <c r="A73">
        <v>1073</v>
      </c>
      <c r="B73" t="s">
        <v>84</v>
      </c>
      <c r="C73">
        <v>5659</v>
      </c>
    </row>
    <row r="74" spans="1:3" x14ac:dyDescent="0.25">
      <c r="A74">
        <v>1074</v>
      </c>
      <c r="B74" t="s">
        <v>85</v>
      </c>
      <c r="C74">
        <v>8933</v>
      </c>
    </row>
    <row r="75" spans="1:3" x14ac:dyDescent="0.25">
      <c r="A75">
        <v>1075</v>
      </c>
      <c r="B75" t="s">
        <v>112</v>
      </c>
      <c r="C75">
        <v>590</v>
      </c>
    </row>
    <row r="76" spans="1:3" x14ac:dyDescent="0.25">
      <c r="A76">
        <v>1076</v>
      </c>
      <c r="B76" t="s">
        <v>86</v>
      </c>
      <c r="C76">
        <v>7652</v>
      </c>
    </row>
    <row r="77" spans="1:3" x14ac:dyDescent="0.25">
      <c r="A77" t="s">
        <v>91</v>
      </c>
      <c r="C77">
        <f>SUBTOTAL(109,Table2[Aantal])</f>
        <v>761104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510"/>
  <sheetViews>
    <sheetView workbookViewId="0">
      <selection activeCell="B6" sqref="B6"/>
    </sheetView>
  </sheetViews>
  <sheetFormatPr defaultColWidth="11.42578125" defaultRowHeight="15" x14ac:dyDescent="0.25"/>
  <cols>
    <col min="1" max="1" width="15.5703125" bestFit="1" customWidth="1"/>
    <col min="2" max="2" width="41.5703125" bestFit="1" customWidth="1"/>
    <col min="3" max="3" width="10" bestFit="1" customWidth="1"/>
    <col min="4" max="4" width="9" bestFit="1" customWidth="1"/>
  </cols>
  <sheetData>
    <row r="1" spans="1:4" x14ac:dyDescent="0.25">
      <c r="A1" t="s">
        <v>87</v>
      </c>
      <c r="B1" t="s">
        <v>90</v>
      </c>
      <c r="C1" t="s">
        <v>88</v>
      </c>
      <c r="D1" t="s">
        <v>89</v>
      </c>
    </row>
    <row r="2" spans="1:4" x14ac:dyDescent="0.25">
      <c r="A2">
        <v>1001</v>
      </c>
      <c r="B2" t="s">
        <v>0</v>
      </c>
    </row>
    <row r="3" spans="1:4" x14ac:dyDescent="0.25">
      <c r="B3" t="s">
        <v>1</v>
      </c>
      <c r="C3">
        <v>355279619</v>
      </c>
      <c r="D3">
        <v>22</v>
      </c>
    </row>
    <row r="4" spans="1:4" x14ac:dyDescent="0.25">
      <c r="B4" t="s">
        <v>1</v>
      </c>
      <c r="C4">
        <v>355279927</v>
      </c>
      <c r="D4">
        <v>986</v>
      </c>
    </row>
    <row r="5" spans="1:4" x14ac:dyDescent="0.25">
      <c r="A5">
        <v>1002</v>
      </c>
      <c r="B5" t="s">
        <v>2</v>
      </c>
    </row>
    <row r="6" spans="1:4" x14ac:dyDescent="0.25">
      <c r="B6" t="s">
        <v>3</v>
      </c>
      <c r="C6">
        <v>345831690</v>
      </c>
      <c r="D6">
        <v>974</v>
      </c>
    </row>
    <row r="7" spans="1:4" x14ac:dyDescent="0.25">
      <c r="B7" t="s">
        <v>4</v>
      </c>
      <c r="C7">
        <v>434036914</v>
      </c>
      <c r="D7">
        <v>983</v>
      </c>
    </row>
    <row r="8" spans="1:4" x14ac:dyDescent="0.25">
      <c r="B8" t="s">
        <v>4</v>
      </c>
      <c r="C8">
        <v>434038758</v>
      </c>
      <c r="D8">
        <v>178</v>
      </c>
    </row>
    <row r="9" spans="1:4" x14ac:dyDescent="0.25">
      <c r="B9" t="s">
        <v>5</v>
      </c>
      <c r="C9">
        <v>452741940</v>
      </c>
      <c r="D9">
        <v>474</v>
      </c>
    </row>
    <row r="10" spans="1:4" x14ac:dyDescent="0.25">
      <c r="A10">
        <v>1003</v>
      </c>
      <c r="B10" t="s">
        <v>6</v>
      </c>
    </row>
    <row r="11" spans="1:4" x14ac:dyDescent="0.25">
      <c r="B11" t="s">
        <v>7</v>
      </c>
      <c r="C11">
        <v>463713603</v>
      </c>
      <c r="D11">
        <v>915</v>
      </c>
    </row>
    <row r="12" spans="1:4" x14ac:dyDescent="0.25">
      <c r="B12" t="s">
        <v>7</v>
      </c>
      <c r="C12">
        <v>463714450</v>
      </c>
      <c r="D12">
        <v>17</v>
      </c>
    </row>
    <row r="13" spans="1:4" x14ac:dyDescent="0.25">
      <c r="B13" t="s">
        <v>7</v>
      </c>
      <c r="C13">
        <v>463726155</v>
      </c>
      <c r="D13">
        <v>47</v>
      </c>
    </row>
    <row r="14" spans="1:4" x14ac:dyDescent="0.25">
      <c r="B14" t="s">
        <v>8</v>
      </c>
      <c r="C14">
        <v>484728213</v>
      </c>
      <c r="D14">
        <v>962</v>
      </c>
    </row>
    <row r="15" spans="1:4" x14ac:dyDescent="0.25">
      <c r="B15" t="s">
        <v>8</v>
      </c>
      <c r="C15">
        <v>484735460</v>
      </c>
      <c r="D15">
        <v>982</v>
      </c>
    </row>
    <row r="16" spans="1:4" x14ac:dyDescent="0.25">
      <c r="B16" t="s">
        <v>8</v>
      </c>
      <c r="C16">
        <v>484737443</v>
      </c>
      <c r="D16">
        <v>160</v>
      </c>
    </row>
    <row r="17" spans="1:4" x14ac:dyDescent="0.25">
      <c r="A17">
        <v>1004</v>
      </c>
      <c r="B17" t="s">
        <v>9</v>
      </c>
    </row>
    <row r="18" spans="1:4" x14ac:dyDescent="0.25">
      <c r="B18" t="s">
        <v>10</v>
      </c>
      <c r="C18">
        <v>413768737</v>
      </c>
      <c r="D18">
        <v>965</v>
      </c>
    </row>
    <row r="19" spans="1:4" x14ac:dyDescent="0.25">
      <c r="B19" t="s">
        <v>10</v>
      </c>
      <c r="C19">
        <v>413780621</v>
      </c>
      <c r="D19">
        <v>956</v>
      </c>
    </row>
    <row r="20" spans="1:4" x14ac:dyDescent="0.25">
      <c r="B20" t="s">
        <v>10</v>
      </c>
      <c r="C20">
        <v>413791228</v>
      </c>
      <c r="D20">
        <v>941</v>
      </c>
    </row>
    <row r="21" spans="1:4" x14ac:dyDescent="0.25">
      <c r="B21" t="s">
        <v>10</v>
      </c>
      <c r="C21">
        <v>413814848</v>
      </c>
      <c r="D21">
        <v>941</v>
      </c>
    </row>
    <row r="22" spans="1:4" x14ac:dyDescent="0.25">
      <c r="B22" t="s">
        <v>10</v>
      </c>
      <c r="C22">
        <v>413826980</v>
      </c>
      <c r="D22">
        <v>966</v>
      </c>
    </row>
    <row r="23" spans="1:4" x14ac:dyDescent="0.25">
      <c r="B23" t="s">
        <v>10</v>
      </c>
      <c r="C23">
        <v>413840889</v>
      </c>
      <c r="D23">
        <v>910</v>
      </c>
    </row>
    <row r="24" spans="1:4" x14ac:dyDescent="0.25">
      <c r="B24" t="s">
        <v>10</v>
      </c>
      <c r="C24">
        <v>413851629</v>
      </c>
      <c r="D24">
        <v>982</v>
      </c>
    </row>
    <row r="25" spans="1:4" x14ac:dyDescent="0.25">
      <c r="B25" t="s">
        <v>10</v>
      </c>
      <c r="C25">
        <v>413857580</v>
      </c>
      <c r="D25">
        <v>479</v>
      </c>
    </row>
    <row r="26" spans="1:4" x14ac:dyDescent="0.25">
      <c r="B26" t="s">
        <v>10</v>
      </c>
      <c r="C26">
        <v>413872586</v>
      </c>
      <c r="D26">
        <v>849</v>
      </c>
    </row>
    <row r="27" spans="1:4" x14ac:dyDescent="0.25">
      <c r="A27">
        <v>1006</v>
      </c>
      <c r="B27" t="s">
        <v>11</v>
      </c>
    </row>
    <row r="28" spans="1:4" x14ac:dyDescent="0.25">
      <c r="B28" t="s">
        <v>12</v>
      </c>
      <c r="C28">
        <v>391513612</v>
      </c>
      <c r="D28">
        <v>934</v>
      </c>
    </row>
    <row r="29" spans="1:4" x14ac:dyDescent="0.25">
      <c r="B29" t="s">
        <v>12</v>
      </c>
      <c r="C29">
        <v>391528396</v>
      </c>
      <c r="D29">
        <v>970</v>
      </c>
    </row>
    <row r="30" spans="1:4" x14ac:dyDescent="0.25">
      <c r="B30" t="s">
        <v>12</v>
      </c>
      <c r="C30">
        <v>391541617</v>
      </c>
      <c r="D30">
        <v>956</v>
      </c>
    </row>
    <row r="31" spans="1:4" x14ac:dyDescent="0.25">
      <c r="B31" t="s">
        <v>12</v>
      </c>
      <c r="C31">
        <v>391559942</v>
      </c>
      <c r="D31">
        <v>321</v>
      </c>
    </row>
    <row r="32" spans="1:4" x14ac:dyDescent="0.25">
      <c r="A32">
        <v>1007</v>
      </c>
      <c r="B32" t="s">
        <v>13</v>
      </c>
    </row>
    <row r="33" spans="2:4" x14ac:dyDescent="0.25">
      <c r="B33" t="s">
        <v>14</v>
      </c>
      <c r="C33">
        <v>296551991</v>
      </c>
      <c r="D33">
        <v>674</v>
      </c>
    </row>
    <row r="34" spans="2:4" x14ac:dyDescent="0.25">
      <c r="B34" t="s">
        <v>14</v>
      </c>
      <c r="C34">
        <v>296552465</v>
      </c>
      <c r="D34">
        <v>66</v>
      </c>
    </row>
    <row r="35" spans="2:4" x14ac:dyDescent="0.25">
      <c r="B35" t="s">
        <v>14</v>
      </c>
      <c r="C35">
        <v>296552691</v>
      </c>
      <c r="D35">
        <v>11</v>
      </c>
    </row>
    <row r="36" spans="2:4" x14ac:dyDescent="0.25">
      <c r="B36" t="s">
        <v>14</v>
      </c>
      <c r="C36">
        <v>296561951</v>
      </c>
      <c r="D36">
        <v>562</v>
      </c>
    </row>
    <row r="37" spans="2:4" x14ac:dyDescent="0.25">
      <c r="B37" t="s">
        <v>14</v>
      </c>
      <c r="C37">
        <v>296575509</v>
      </c>
      <c r="D37">
        <v>980</v>
      </c>
    </row>
    <row r="38" spans="2:4" x14ac:dyDescent="0.25">
      <c r="B38" t="s">
        <v>14</v>
      </c>
      <c r="C38">
        <v>296578321</v>
      </c>
      <c r="D38">
        <v>178</v>
      </c>
    </row>
    <row r="39" spans="2:4" x14ac:dyDescent="0.25">
      <c r="B39" t="s">
        <v>15</v>
      </c>
      <c r="C39">
        <v>328364521</v>
      </c>
      <c r="D39">
        <v>130</v>
      </c>
    </row>
    <row r="40" spans="2:4" x14ac:dyDescent="0.25">
      <c r="B40" t="s">
        <v>15</v>
      </c>
      <c r="C40">
        <v>328377217</v>
      </c>
      <c r="D40">
        <v>969</v>
      </c>
    </row>
    <row r="41" spans="2:4" x14ac:dyDescent="0.25">
      <c r="B41" t="s">
        <v>15</v>
      </c>
      <c r="C41">
        <v>328380034</v>
      </c>
      <c r="D41">
        <v>402</v>
      </c>
    </row>
    <row r="42" spans="2:4" x14ac:dyDescent="0.25">
      <c r="B42" t="s">
        <v>15</v>
      </c>
      <c r="C42">
        <v>328387492</v>
      </c>
      <c r="D42">
        <v>381</v>
      </c>
    </row>
    <row r="43" spans="2:4" x14ac:dyDescent="0.25">
      <c r="B43" t="s">
        <v>12</v>
      </c>
      <c r="C43">
        <v>391574463</v>
      </c>
      <c r="D43">
        <v>429</v>
      </c>
    </row>
    <row r="44" spans="2:4" x14ac:dyDescent="0.25">
      <c r="B44" t="s">
        <v>12</v>
      </c>
      <c r="C44">
        <v>391593130</v>
      </c>
      <c r="D44">
        <v>970</v>
      </c>
    </row>
    <row r="45" spans="2:4" x14ac:dyDescent="0.25">
      <c r="B45" t="s">
        <v>12</v>
      </c>
      <c r="C45">
        <v>391606963</v>
      </c>
      <c r="D45">
        <v>699</v>
      </c>
    </row>
    <row r="46" spans="2:4" x14ac:dyDescent="0.25">
      <c r="B46" t="s">
        <v>12</v>
      </c>
      <c r="C46">
        <v>391618557</v>
      </c>
      <c r="D46">
        <v>982</v>
      </c>
    </row>
    <row r="47" spans="2:4" x14ac:dyDescent="0.25">
      <c r="B47" t="s">
        <v>12</v>
      </c>
      <c r="C47">
        <v>391631933</v>
      </c>
      <c r="D47">
        <v>726</v>
      </c>
    </row>
    <row r="48" spans="2:4" x14ac:dyDescent="0.25">
      <c r="B48" t="s">
        <v>16</v>
      </c>
      <c r="C48">
        <v>454595054</v>
      </c>
      <c r="D48">
        <v>998</v>
      </c>
    </row>
    <row r="49" spans="1:4" x14ac:dyDescent="0.25">
      <c r="B49" t="s">
        <v>16</v>
      </c>
      <c r="C49">
        <v>454616705</v>
      </c>
      <c r="D49">
        <v>987</v>
      </c>
    </row>
    <row r="50" spans="1:4" x14ac:dyDescent="0.25">
      <c r="B50" t="s">
        <v>16</v>
      </c>
      <c r="C50">
        <v>454629718</v>
      </c>
      <c r="D50">
        <v>776</v>
      </c>
    </row>
    <row r="51" spans="1:4" x14ac:dyDescent="0.25">
      <c r="A51">
        <v>1008</v>
      </c>
      <c r="B51" t="s">
        <v>17</v>
      </c>
    </row>
    <row r="52" spans="1:4" x14ac:dyDescent="0.25">
      <c r="B52" t="s">
        <v>18</v>
      </c>
      <c r="C52">
        <v>312357238</v>
      </c>
      <c r="D52">
        <v>952</v>
      </c>
    </row>
    <row r="53" spans="1:4" x14ac:dyDescent="0.25">
      <c r="B53" t="s">
        <v>18</v>
      </c>
      <c r="C53">
        <v>312368629</v>
      </c>
      <c r="D53">
        <v>979</v>
      </c>
    </row>
    <row r="54" spans="1:4" x14ac:dyDescent="0.25">
      <c r="B54" t="s">
        <v>18</v>
      </c>
      <c r="C54">
        <v>312378713</v>
      </c>
      <c r="D54">
        <v>974</v>
      </c>
    </row>
    <row r="55" spans="1:4" x14ac:dyDescent="0.25">
      <c r="B55" t="s">
        <v>18</v>
      </c>
      <c r="C55">
        <v>312412178</v>
      </c>
      <c r="D55">
        <v>119</v>
      </c>
    </row>
    <row r="56" spans="1:4" x14ac:dyDescent="0.25">
      <c r="B56" t="s">
        <v>7</v>
      </c>
      <c r="C56">
        <v>463660509</v>
      </c>
      <c r="D56">
        <v>959</v>
      </c>
    </row>
    <row r="57" spans="1:4" x14ac:dyDescent="0.25">
      <c r="B57" t="s">
        <v>7</v>
      </c>
      <c r="C57">
        <v>463670337</v>
      </c>
      <c r="D57">
        <v>988</v>
      </c>
    </row>
    <row r="58" spans="1:4" x14ac:dyDescent="0.25">
      <c r="B58" t="s">
        <v>7</v>
      </c>
      <c r="C58">
        <v>463677974</v>
      </c>
      <c r="D58">
        <v>995</v>
      </c>
    </row>
    <row r="59" spans="1:4" x14ac:dyDescent="0.25">
      <c r="B59" t="s">
        <v>7</v>
      </c>
      <c r="C59">
        <v>463680679</v>
      </c>
      <c r="D59">
        <v>239</v>
      </c>
    </row>
    <row r="60" spans="1:4" x14ac:dyDescent="0.25">
      <c r="B60" t="s">
        <v>7</v>
      </c>
      <c r="C60">
        <v>463705979</v>
      </c>
      <c r="D60">
        <v>819</v>
      </c>
    </row>
    <row r="61" spans="1:4" x14ac:dyDescent="0.25">
      <c r="A61">
        <v>1011</v>
      </c>
      <c r="B61" t="s">
        <v>19</v>
      </c>
    </row>
    <row r="62" spans="1:4" x14ac:dyDescent="0.25">
      <c r="B62" t="s">
        <v>18</v>
      </c>
      <c r="C62">
        <v>312220681</v>
      </c>
      <c r="D62">
        <v>324</v>
      </c>
    </row>
    <row r="63" spans="1:4" x14ac:dyDescent="0.25">
      <c r="B63" t="s">
        <v>18</v>
      </c>
      <c r="C63">
        <v>312232851</v>
      </c>
      <c r="D63">
        <v>884</v>
      </c>
    </row>
    <row r="64" spans="1:4" x14ac:dyDescent="0.25">
      <c r="B64" t="s">
        <v>18</v>
      </c>
      <c r="C64">
        <v>312240173</v>
      </c>
      <c r="D64">
        <v>959</v>
      </c>
    </row>
    <row r="65" spans="2:4" x14ac:dyDescent="0.25">
      <c r="B65" t="s">
        <v>18</v>
      </c>
      <c r="C65">
        <v>312247947</v>
      </c>
      <c r="D65">
        <v>289</v>
      </c>
    </row>
    <row r="66" spans="2:4" x14ac:dyDescent="0.25">
      <c r="B66" t="s">
        <v>20</v>
      </c>
      <c r="C66">
        <v>343956251</v>
      </c>
      <c r="D66">
        <v>937</v>
      </c>
    </row>
    <row r="67" spans="2:4" x14ac:dyDescent="0.25">
      <c r="B67" t="s">
        <v>20</v>
      </c>
      <c r="C67">
        <v>343960165</v>
      </c>
      <c r="D67">
        <v>666</v>
      </c>
    </row>
    <row r="68" spans="2:4" x14ac:dyDescent="0.25">
      <c r="B68" t="s">
        <v>20</v>
      </c>
      <c r="C68">
        <v>343971574</v>
      </c>
      <c r="D68">
        <v>953</v>
      </c>
    </row>
    <row r="69" spans="2:4" x14ac:dyDescent="0.25">
      <c r="B69" t="s">
        <v>20</v>
      </c>
      <c r="C69">
        <v>343975170</v>
      </c>
      <c r="D69">
        <v>107</v>
      </c>
    </row>
    <row r="70" spans="2:4" x14ac:dyDescent="0.25">
      <c r="B70" t="s">
        <v>12</v>
      </c>
      <c r="C70">
        <v>391458512</v>
      </c>
      <c r="D70">
        <v>866</v>
      </c>
    </row>
    <row r="71" spans="2:4" x14ac:dyDescent="0.25">
      <c r="B71" t="s">
        <v>4</v>
      </c>
      <c r="C71">
        <v>434087110</v>
      </c>
      <c r="D71">
        <v>986</v>
      </c>
    </row>
    <row r="72" spans="2:4" x14ac:dyDescent="0.25">
      <c r="B72" t="s">
        <v>4</v>
      </c>
      <c r="C72">
        <v>434095324</v>
      </c>
      <c r="D72">
        <v>589</v>
      </c>
    </row>
    <row r="73" spans="2:4" x14ac:dyDescent="0.25">
      <c r="B73" t="s">
        <v>21</v>
      </c>
      <c r="C73">
        <v>442984972</v>
      </c>
      <c r="D73">
        <v>927</v>
      </c>
    </row>
    <row r="74" spans="2:4" x14ac:dyDescent="0.25">
      <c r="B74" t="s">
        <v>21</v>
      </c>
      <c r="C74">
        <v>442986618</v>
      </c>
      <c r="D74">
        <v>66</v>
      </c>
    </row>
    <row r="75" spans="2:4" x14ac:dyDescent="0.25">
      <c r="B75" t="s">
        <v>21</v>
      </c>
      <c r="C75">
        <v>442991575</v>
      </c>
      <c r="D75">
        <v>74</v>
      </c>
    </row>
    <row r="76" spans="2:4" x14ac:dyDescent="0.25">
      <c r="B76" t="s">
        <v>21</v>
      </c>
      <c r="C76">
        <v>443062555</v>
      </c>
      <c r="D76">
        <v>662</v>
      </c>
    </row>
    <row r="77" spans="2:4" x14ac:dyDescent="0.25">
      <c r="B77" t="s">
        <v>16</v>
      </c>
      <c r="C77">
        <v>454541336</v>
      </c>
      <c r="D77">
        <v>843</v>
      </c>
    </row>
    <row r="78" spans="2:4" x14ac:dyDescent="0.25">
      <c r="B78" t="s">
        <v>22</v>
      </c>
      <c r="C78">
        <v>465884268</v>
      </c>
      <c r="D78">
        <v>757</v>
      </c>
    </row>
    <row r="79" spans="2:4" x14ac:dyDescent="0.25">
      <c r="B79" t="s">
        <v>8</v>
      </c>
      <c r="C79">
        <v>484701745</v>
      </c>
      <c r="D79">
        <v>956</v>
      </c>
    </row>
    <row r="80" spans="2:4" x14ac:dyDescent="0.25">
      <c r="B80" t="s">
        <v>8</v>
      </c>
      <c r="C80">
        <v>484710165</v>
      </c>
      <c r="D80">
        <v>887</v>
      </c>
    </row>
    <row r="81" spans="1:4" x14ac:dyDescent="0.25">
      <c r="A81">
        <v>1013</v>
      </c>
      <c r="B81" t="s">
        <v>23</v>
      </c>
    </row>
    <row r="82" spans="1:4" x14ac:dyDescent="0.25">
      <c r="B82" t="s">
        <v>15</v>
      </c>
      <c r="C82">
        <v>328340378</v>
      </c>
      <c r="D82">
        <v>517</v>
      </c>
    </row>
    <row r="83" spans="1:4" x14ac:dyDescent="0.25">
      <c r="A83">
        <v>1014</v>
      </c>
      <c r="B83" t="s">
        <v>24</v>
      </c>
    </row>
    <row r="84" spans="1:4" x14ac:dyDescent="0.25">
      <c r="B84" t="s">
        <v>25</v>
      </c>
      <c r="C84">
        <v>291919449</v>
      </c>
      <c r="D84">
        <v>141</v>
      </c>
    </row>
    <row r="85" spans="1:4" x14ac:dyDescent="0.25">
      <c r="A85">
        <v>1017</v>
      </c>
      <c r="B85" t="s">
        <v>26</v>
      </c>
    </row>
    <row r="86" spans="1:4" x14ac:dyDescent="0.25">
      <c r="B86" t="s">
        <v>27</v>
      </c>
      <c r="C86">
        <v>304402636</v>
      </c>
      <c r="D86">
        <v>974</v>
      </c>
    </row>
    <row r="87" spans="1:4" x14ac:dyDescent="0.25">
      <c r="B87" t="s">
        <v>27</v>
      </c>
      <c r="C87">
        <v>304413580</v>
      </c>
      <c r="D87">
        <v>990</v>
      </c>
    </row>
    <row r="88" spans="1:4" x14ac:dyDescent="0.25">
      <c r="B88" t="s">
        <v>27</v>
      </c>
      <c r="C88">
        <v>304426435</v>
      </c>
      <c r="D88">
        <v>972</v>
      </c>
    </row>
    <row r="89" spans="1:4" x14ac:dyDescent="0.25">
      <c r="B89" t="s">
        <v>27</v>
      </c>
      <c r="C89">
        <v>304433635</v>
      </c>
      <c r="D89">
        <v>988</v>
      </c>
    </row>
    <row r="90" spans="1:4" x14ac:dyDescent="0.25">
      <c r="B90" t="s">
        <v>27</v>
      </c>
      <c r="C90">
        <v>304443713</v>
      </c>
      <c r="D90">
        <v>978</v>
      </c>
    </row>
    <row r="91" spans="1:4" x14ac:dyDescent="0.25">
      <c r="B91" t="s">
        <v>27</v>
      </c>
      <c r="C91">
        <v>304465456</v>
      </c>
      <c r="D91">
        <v>49</v>
      </c>
    </row>
    <row r="92" spans="1:4" x14ac:dyDescent="0.25">
      <c r="B92" t="s">
        <v>1</v>
      </c>
      <c r="C92">
        <v>355218059</v>
      </c>
      <c r="D92">
        <v>992</v>
      </c>
    </row>
    <row r="93" spans="1:4" x14ac:dyDescent="0.25">
      <c r="B93" t="s">
        <v>1</v>
      </c>
      <c r="C93">
        <v>355230040</v>
      </c>
      <c r="D93">
        <v>985</v>
      </c>
    </row>
    <row r="94" spans="1:4" x14ac:dyDescent="0.25">
      <c r="B94" t="s">
        <v>1</v>
      </c>
      <c r="C94">
        <v>355239058</v>
      </c>
      <c r="D94">
        <v>995</v>
      </c>
    </row>
    <row r="95" spans="1:4" x14ac:dyDescent="0.25">
      <c r="B95" t="s">
        <v>1</v>
      </c>
      <c r="C95">
        <v>355253114</v>
      </c>
      <c r="D95">
        <v>990</v>
      </c>
    </row>
    <row r="96" spans="1:4" x14ac:dyDescent="0.25">
      <c r="B96" t="s">
        <v>1</v>
      </c>
      <c r="C96">
        <v>355263156</v>
      </c>
      <c r="D96">
        <v>211</v>
      </c>
    </row>
    <row r="97" spans="1:4" x14ac:dyDescent="0.25">
      <c r="B97" t="s">
        <v>28</v>
      </c>
      <c r="C97">
        <v>411607542</v>
      </c>
      <c r="D97">
        <v>984</v>
      </c>
    </row>
    <row r="98" spans="1:4" x14ac:dyDescent="0.25">
      <c r="B98" t="s">
        <v>28</v>
      </c>
      <c r="C98">
        <v>411617978</v>
      </c>
      <c r="D98">
        <v>970</v>
      </c>
    </row>
    <row r="99" spans="1:4" x14ac:dyDescent="0.25">
      <c r="B99" t="s">
        <v>28</v>
      </c>
      <c r="C99">
        <v>411623640</v>
      </c>
      <c r="D99">
        <v>941</v>
      </c>
    </row>
    <row r="100" spans="1:4" x14ac:dyDescent="0.25">
      <c r="B100" t="s">
        <v>28</v>
      </c>
      <c r="C100">
        <v>411633386</v>
      </c>
      <c r="D100">
        <v>948</v>
      </c>
    </row>
    <row r="101" spans="1:4" x14ac:dyDescent="0.25">
      <c r="B101" t="s">
        <v>28</v>
      </c>
      <c r="C101">
        <v>411637051</v>
      </c>
      <c r="D101">
        <v>337</v>
      </c>
    </row>
    <row r="102" spans="1:4" x14ac:dyDescent="0.25">
      <c r="A102">
        <v>1018</v>
      </c>
      <c r="B102" t="s">
        <v>29</v>
      </c>
    </row>
    <row r="103" spans="1:4" x14ac:dyDescent="0.25">
      <c r="B103" t="s">
        <v>3</v>
      </c>
      <c r="C103">
        <v>345943449</v>
      </c>
      <c r="D103">
        <v>280</v>
      </c>
    </row>
    <row r="104" spans="1:4" x14ac:dyDescent="0.25">
      <c r="A104">
        <v>1022</v>
      </c>
      <c r="B104" t="s">
        <v>30</v>
      </c>
    </row>
    <row r="105" spans="1:4" x14ac:dyDescent="0.25">
      <c r="B105" t="s">
        <v>31</v>
      </c>
      <c r="C105">
        <v>306258497</v>
      </c>
      <c r="D105">
        <v>1</v>
      </c>
    </row>
    <row r="106" spans="1:4" x14ac:dyDescent="0.25">
      <c r="A106">
        <v>1023</v>
      </c>
      <c r="B106" t="s">
        <v>32</v>
      </c>
    </row>
    <row r="107" spans="1:4" x14ac:dyDescent="0.25">
      <c r="B107" t="s">
        <v>14</v>
      </c>
      <c r="C107">
        <v>296651569</v>
      </c>
      <c r="D107">
        <v>815</v>
      </c>
    </row>
    <row r="108" spans="1:4" x14ac:dyDescent="0.25">
      <c r="B108" t="s">
        <v>18</v>
      </c>
      <c r="C108">
        <v>312327064</v>
      </c>
      <c r="D108">
        <v>710</v>
      </c>
    </row>
    <row r="109" spans="1:4" x14ac:dyDescent="0.25">
      <c r="B109" t="s">
        <v>33</v>
      </c>
      <c r="C109">
        <v>336868140</v>
      </c>
      <c r="D109">
        <v>964</v>
      </c>
    </row>
    <row r="110" spans="1:4" x14ac:dyDescent="0.25">
      <c r="B110" t="s">
        <v>33</v>
      </c>
      <c r="C110">
        <v>336872952</v>
      </c>
      <c r="D110">
        <v>216</v>
      </c>
    </row>
    <row r="111" spans="1:4" x14ac:dyDescent="0.25">
      <c r="B111" t="s">
        <v>1</v>
      </c>
      <c r="C111">
        <v>355153570</v>
      </c>
      <c r="D111">
        <v>170</v>
      </c>
    </row>
    <row r="112" spans="1:4" x14ac:dyDescent="0.25">
      <c r="B112" t="s">
        <v>1</v>
      </c>
      <c r="C112">
        <v>355158093</v>
      </c>
      <c r="D112">
        <v>105</v>
      </c>
    </row>
    <row r="113" spans="2:4" x14ac:dyDescent="0.25">
      <c r="B113" t="s">
        <v>1</v>
      </c>
      <c r="C113">
        <v>355162017</v>
      </c>
      <c r="D113">
        <v>234</v>
      </c>
    </row>
    <row r="114" spans="2:4" x14ac:dyDescent="0.25">
      <c r="B114" t="s">
        <v>1</v>
      </c>
      <c r="C114">
        <v>355167203</v>
      </c>
      <c r="D114">
        <v>111</v>
      </c>
    </row>
    <row r="115" spans="2:4" x14ac:dyDescent="0.25">
      <c r="B115" t="s">
        <v>1</v>
      </c>
      <c r="C115">
        <v>355168648</v>
      </c>
      <c r="D115">
        <v>50</v>
      </c>
    </row>
    <row r="116" spans="2:4" x14ac:dyDescent="0.25">
      <c r="B116" t="s">
        <v>1</v>
      </c>
      <c r="C116">
        <v>355177776</v>
      </c>
      <c r="D116">
        <v>417</v>
      </c>
    </row>
    <row r="117" spans="2:4" x14ac:dyDescent="0.25">
      <c r="B117" t="s">
        <v>1</v>
      </c>
      <c r="C117">
        <v>355178038</v>
      </c>
      <c r="D117">
        <v>59</v>
      </c>
    </row>
    <row r="118" spans="2:4" x14ac:dyDescent="0.25">
      <c r="B118" t="s">
        <v>1</v>
      </c>
      <c r="C118">
        <v>355181581</v>
      </c>
      <c r="D118">
        <v>131</v>
      </c>
    </row>
    <row r="119" spans="2:4" x14ac:dyDescent="0.25">
      <c r="B119" t="s">
        <v>1</v>
      </c>
      <c r="C119">
        <v>355186990</v>
      </c>
      <c r="D119">
        <v>160</v>
      </c>
    </row>
    <row r="120" spans="2:4" x14ac:dyDescent="0.25">
      <c r="B120" t="s">
        <v>1</v>
      </c>
      <c r="C120">
        <v>355198017</v>
      </c>
      <c r="D120">
        <v>132</v>
      </c>
    </row>
    <row r="121" spans="2:4" x14ac:dyDescent="0.25">
      <c r="B121" t="s">
        <v>34</v>
      </c>
      <c r="C121">
        <v>380203005</v>
      </c>
      <c r="D121">
        <v>945</v>
      </c>
    </row>
    <row r="122" spans="2:4" x14ac:dyDescent="0.25">
      <c r="B122" t="s">
        <v>34</v>
      </c>
      <c r="C122">
        <v>380214000</v>
      </c>
      <c r="D122">
        <v>962</v>
      </c>
    </row>
    <row r="123" spans="2:4" x14ac:dyDescent="0.25">
      <c r="B123" t="s">
        <v>34</v>
      </c>
      <c r="C123">
        <v>380218490</v>
      </c>
      <c r="D123">
        <v>237</v>
      </c>
    </row>
    <row r="124" spans="2:4" x14ac:dyDescent="0.25">
      <c r="B124" t="s">
        <v>28</v>
      </c>
      <c r="C124">
        <v>411555733</v>
      </c>
      <c r="D124">
        <v>926</v>
      </c>
    </row>
    <row r="125" spans="2:4" x14ac:dyDescent="0.25">
      <c r="B125" t="s">
        <v>28</v>
      </c>
      <c r="C125">
        <v>411565014</v>
      </c>
      <c r="D125">
        <v>954</v>
      </c>
    </row>
    <row r="126" spans="2:4" x14ac:dyDescent="0.25">
      <c r="B126" t="s">
        <v>28</v>
      </c>
      <c r="C126">
        <v>411569558</v>
      </c>
      <c r="D126">
        <v>194</v>
      </c>
    </row>
    <row r="127" spans="2:4" x14ac:dyDescent="0.25">
      <c r="B127" t="s">
        <v>21</v>
      </c>
      <c r="C127">
        <v>442954794</v>
      </c>
      <c r="D127">
        <v>965</v>
      </c>
    </row>
    <row r="128" spans="2:4" x14ac:dyDescent="0.25">
      <c r="B128" t="s">
        <v>21</v>
      </c>
      <c r="C128">
        <v>442967772</v>
      </c>
      <c r="D128">
        <v>646</v>
      </c>
    </row>
    <row r="129" spans="1:4" x14ac:dyDescent="0.25">
      <c r="B129" t="s">
        <v>22</v>
      </c>
      <c r="C129">
        <v>465916982</v>
      </c>
      <c r="D129">
        <v>236</v>
      </c>
    </row>
    <row r="130" spans="1:4" x14ac:dyDescent="0.25">
      <c r="B130" t="s">
        <v>22</v>
      </c>
      <c r="C130">
        <v>465935569</v>
      </c>
      <c r="D130">
        <v>883</v>
      </c>
    </row>
    <row r="131" spans="1:4" x14ac:dyDescent="0.25">
      <c r="A131">
        <v>1024</v>
      </c>
      <c r="B131" t="s">
        <v>35</v>
      </c>
    </row>
    <row r="132" spans="1:4" x14ac:dyDescent="0.25">
      <c r="B132" t="s">
        <v>36</v>
      </c>
      <c r="C132">
        <v>306745244</v>
      </c>
      <c r="D132">
        <v>973</v>
      </c>
    </row>
    <row r="133" spans="1:4" x14ac:dyDescent="0.25">
      <c r="B133" t="s">
        <v>36</v>
      </c>
      <c r="C133">
        <v>306755414</v>
      </c>
      <c r="D133">
        <v>926</v>
      </c>
    </row>
    <row r="134" spans="1:4" x14ac:dyDescent="0.25">
      <c r="B134" t="s">
        <v>12</v>
      </c>
      <c r="C134">
        <v>391655175</v>
      </c>
      <c r="D134">
        <v>222</v>
      </c>
    </row>
    <row r="135" spans="1:4" x14ac:dyDescent="0.25">
      <c r="B135" t="s">
        <v>4</v>
      </c>
      <c r="C135">
        <v>434051674</v>
      </c>
      <c r="D135">
        <v>990</v>
      </c>
    </row>
    <row r="136" spans="1:4" x14ac:dyDescent="0.25">
      <c r="B136" t="s">
        <v>4</v>
      </c>
      <c r="C136">
        <v>434052295</v>
      </c>
      <c r="D136">
        <v>42</v>
      </c>
    </row>
    <row r="137" spans="1:4" x14ac:dyDescent="0.25">
      <c r="B137" t="s">
        <v>5</v>
      </c>
      <c r="C137">
        <v>452691511</v>
      </c>
      <c r="D137">
        <v>198</v>
      </c>
    </row>
    <row r="138" spans="1:4" x14ac:dyDescent="0.25">
      <c r="B138" t="s">
        <v>16</v>
      </c>
      <c r="C138">
        <v>454657266</v>
      </c>
      <c r="D138">
        <v>465</v>
      </c>
    </row>
    <row r="139" spans="1:4" x14ac:dyDescent="0.25">
      <c r="B139" t="s">
        <v>7</v>
      </c>
      <c r="C139">
        <v>463738286</v>
      </c>
      <c r="D139">
        <v>191</v>
      </c>
    </row>
    <row r="140" spans="1:4" x14ac:dyDescent="0.25">
      <c r="B140" t="s">
        <v>8</v>
      </c>
      <c r="C140">
        <v>484831184</v>
      </c>
      <c r="D140">
        <v>372</v>
      </c>
    </row>
    <row r="141" spans="1:4" x14ac:dyDescent="0.25">
      <c r="A141">
        <v>1025</v>
      </c>
      <c r="B141" t="s">
        <v>37</v>
      </c>
    </row>
    <row r="142" spans="1:4" x14ac:dyDescent="0.25">
      <c r="B142" t="s">
        <v>38</v>
      </c>
      <c r="C142">
        <v>389274362</v>
      </c>
      <c r="D142">
        <v>974</v>
      </c>
    </row>
    <row r="143" spans="1:4" x14ac:dyDescent="0.25">
      <c r="B143" t="s">
        <v>38</v>
      </c>
      <c r="C143">
        <v>389284554</v>
      </c>
      <c r="D143">
        <v>987</v>
      </c>
    </row>
    <row r="144" spans="1:4" x14ac:dyDescent="0.25">
      <c r="B144" t="s">
        <v>38</v>
      </c>
      <c r="C144">
        <v>389294505</v>
      </c>
      <c r="D144">
        <v>992</v>
      </c>
    </row>
    <row r="145" spans="1:4" x14ac:dyDescent="0.25">
      <c r="B145" t="s">
        <v>38</v>
      </c>
      <c r="C145">
        <v>389295963</v>
      </c>
      <c r="D145">
        <v>304</v>
      </c>
    </row>
    <row r="146" spans="1:4" x14ac:dyDescent="0.25">
      <c r="B146" t="s">
        <v>38</v>
      </c>
      <c r="C146">
        <v>389302936</v>
      </c>
      <c r="D146">
        <v>207</v>
      </c>
    </row>
    <row r="147" spans="1:4" x14ac:dyDescent="0.25">
      <c r="B147" t="s">
        <v>12</v>
      </c>
      <c r="C147">
        <v>391462156</v>
      </c>
      <c r="D147">
        <v>14</v>
      </c>
    </row>
    <row r="148" spans="1:4" x14ac:dyDescent="0.25">
      <c r="B148" t="s">
        <v>12</v>
      </c>
      <c r="C148">
        <v>391479959</v>
      </c>
      <c r="D148">
        <v>939</v>
      </c>
    </row>
    <row r="149" spans="1:4" x14ac:dyDescent="0.25">
      <c r="B149" t="s">
        <v>12</v>
      </c>
      <c r="C149">
        <v>391485429</v>
      </c>
      <c r="D149">
        <v>272</v>
      </c>
    </row>
    <row r="150" spans="1:4" x14ac:dyDescent="0.25">
      <c r="A150">
        <v>1026</v>
      </c>
      <c r="B150" t="s">
        <v>39</v>
      </c>
    </row>
    <row r="151" spans="1:4" x14ac:dyDescent="0.25">
      <c r="B151" t="s">
        <v>18</v>
      </c>
      <c r="C151">
        <v>312335944</v>
      </c>
      <c r="D151">
        <v>981</v>
      </c>
    </row>
    <row r="152" spans="1:4" x14ac:dyDescent="0.25">
      <c r="B152" t="s">
        <v>18</v>
      </c>
      <c r="C152">
        <v>312344027</v>
      </c>
      <c r="D152">
        <v>506</v>
      </c>
    </row>
    <row r="153" spans="1:4" x14ac:dyDescent="0.25">
      <c r="A153">
        <v>1027</v>
      </c>
      <c r="B153" t="s">
        <v>40</v>
      </c>
    </row>
    <row r="154" spans="1:4" x14ac:dyDescent="0.25">
      <c r="B154" t="s">
        <v>15</v>
      </c>
      <c r="C154">
        <v>328491477</v>
      </c>
      <c r="D154">
        <v>40</v>
      </c>
    </row>
    <row r="155" spans="1:4" x14ac:dyDescent="0.25">
      <c r="B155" t="s">
        <v>15</v>
      </c>
      <c r="C155">
        <v>328506672</v>
      </c>
      <c r="D155">
        <v>947</v>
      </c>
    </row>
    <row r="156" spans="1:4" x14ac:dyDescent="0.25">
      <c r="B156" t="s">
        <v>15</v>
      </c>
      <c r="C156">
        <v>328519222</v>
      </c>
      <c r="D156">
        <v>942</v>
      </c>
    </row>
    <row r="157" spans="1:4" x14ac:dyDescent="0.25">
      <c r="B157" t="s">
        <v>15</v>
      </c>
      <c r="C157">
        <v>328527378</v>
      </c>
      <c r="D157">
        <v>116</v>
      </c>
    </row>
    <row r="158" spans="1:4" x14ac:dyDescent="0.25">
      <c r="B158" t="s">
        <v>41</v>
      </c>
      <c r="C158">
        <v>402341860</v>
      </c>
      <c r="D158">
        <v>981</v>
      </c>
    </row>
    <row r="159" spans="1:4" x14ac:dyDescent="0.25">
      <c r="B159" t="s">
        <v>41</v>
      </c>
      <c r="C159">
        <v>402359859</v>
      </c>
      <c r="D159">
        <v>988</v>
      </c>
    </row>
    <row r="160" spans="1:4" x14ac:dyDescent="0.25">
      <c r="B160" t="s">
        <v>41</v>
      </c>
      <c r="C160">
        <v>402363067</v>
      </c>
      <c r="D160">
        <v>188</v>
      </c>
    </row>
    <row r="161" spans="1:4" x14ac:dyDescent="0.25">
      <c r="A161">
        <v>1029</v>
      </c>
      <c r="B161" t="s">
        <v>42</v>
      </c>
    </row>
    <row r="162" spans="1:4" x14ac:dyDescent="0.25">
      <c r="B162" t="s">
        <v>43</v>
      </c>
      <c r="C162">
        <v>322648477</v>
      </c>
      <c r="D162">
        <v>992</v>
      </c>
    </row>
    <row r="163" spans="1:4" x14ac:dyDescent="0.25">
      <c r="B163" t="s">
        <v>43</v>
      </c>
      <c r="C163">
        <v>322651775</v>
      </c>
      <c r="D163">
        <v>48</v>
      </c>
    </row>
    <row r="164" spans="1:4" x14ac:dyDescent="0.25">
      <c r="B164" t="s">
        <v>33</v>
      </c>
      <c r="C164">
        <v>336948506</v>
      </c>
      <c r="D164">
        <v>629</v>
      </c>
    </row>
    <row r="165" spans="1:4" x14ac:dyDescent="0.25">
      <c r="B165" t="s">
        <v>1</v>
      </c>
      <c r="C165">
        <v>355356140</v>
      </c>
      <c r="D165">
        <v>708</v>
      </c>
    </row>
    <row r="166" spans="1:4" x14ac:dyDescent="0.25">
      <c r="B166" t="s">
        <v>28</v>
      </c>
      <c r="C166">
        <v>411656543</v>
      </c>
      <c r="D166">
        <v>943</v>
      </c>
    </row>
    <row r="167" spans="1:4" x14ac:dyDescent="0.25">
      <c r="A167">
        <v>1030</v>
      </c>
      <c r="B167" t="s">
        <v>44</v>
      </c>
    </row>
    <row r="168" spans="1:4" x14ac:dyDescent="0.25">
      <c r="B168" t="s">
        <v>43</v>
      </c>
      <c r="C168">
        <v>322697350</v>
      </c>
      <c r="D168">
        <v>974</v>
      </c>
    </row>
    <row r="169" spans="1:4" x14ac:dyDescent="0.25">
      <c r="B169" t="s">
        <v>43</v>
      </c>
      <c r="C169">
        <v>322704032</v>
      </c>
      <c r="D169">
        <v>753</v>
      </c>
    </row>
    <row r="170" spans="1:4" x14ac:dyDescent="0.25">
      <c r="B170" t="s">
        <v>45</v>
      </c>
      <c r="C170">
        <v>362882049</v>
      </c>
      <c r="D170">
        <v>19</v>
      </c>
    </row>
    <row r="171" spans="1:4" x14ac:dyDescent="0.25">
      <c r="B171" t="s">
        <v>45</v>
      </c>
      <c r="C171">
        <v>362882733</v>
      </c>
      <c r="D171">
        <v>10</v>
      </c>
    </row>
    <row r="172" spans="1:4" x14ac:dyDescent="0.25">
      <c r="B172" t="s">
        <v>45</v>
      </c>
      <c r="C172">
        <v>362883278</v>
      </c>
      <c r="D172">
        <v>10</v>
      </c>
    </row>
    <row r="173" spans="1:4" x14ac:dyDescent="0.25">
      <c r="B173" t="s">
        <v>45</v>
      </c>
      <c r="C173">
        <v>362886264</v>
      </c>
      <c r="D173">
        <v>15</v>
      </c>
    </row>
    <row r="174" spans="1:4" x14ac:dyDescent="0.25">
      <c r="B174" t="s">
        <v>45</v>
      </c>
      <c r="C174">
        <v>362889008</v>
      </c>
      <c r="D174">
        <v>11</v>
      </c>
    </row>
    <row r="175" spans="1:4" x14ac:dyDescent="0.25">
      <c r="B175" t="s">
        <v>45</v>
      </c>
      <c r="C175">
        <v>362905500</v>
      </c>
      <c r="D175">
        <v>963</v>
      </c>
    </row>
    <row r="176" spans="1:4" x14ac:dyDescent="0.25">
      <c r="B176" t="s">
        <v>45</v>
      </c>
      <c r="C176">
        <v>362907803</v>
      </c>
      <c r="D176">
        <v>69</v>
      </c>
    </row>
    <row r="177" spans="1:4" x14ac:dyDescent="0.25">
      <c r="B177" t="s">
        <v>45</v>
      </c>
      <c r="C177">
        <v>362985849</v>
      </c>
      <c r="D177">
        <v>534</v>
      </c>
    </row>
    <row r="178" spans="1:4" x14ac:dyDescent="0.25">
      <c r="B178" t="s">
        <v>46</v>
      </c>
      <c r="C178">
        <v>434847665</v>
      </c>
      <c r="D178">
        <v>875</v>
      </c>
    </row>
    <row r="179" spans="1:4" x14ac:dyDescent="0.25">
      <c r="B179" t="s">
        <v>46</v>
      </c>
      <c r="C179">
        <v>434851027</v>
      </c>
      <c r="D179">
        <v>443</v>
      </c>
    </row>
    <row r="180" spans="1:4" x14ac:dyDescent="0.25">
      <c r="A180">
        <v>1031</v>
      </c>
      <c r="B180" t="s">
        <v>47</v>
      </c>
    </row>
    <row r="181" spans="1:4" x14ac:dyDescent="0.25">
      <c r="B181" t="s">
        <v>5</v>
      </c>
      <c r="C181">
        <v>452703787</v>
      </c>
      <c r="D181">
        <v>698</v>
      </c>
    </row>
    <row r="182" spans="1:4" x14ac:dyDescent="0.25">
      <c r="B182" t="s">
        <v>5</v>
      </c>
      <c r="C182">
        <v>452704079</v>
      </c>
      <c r="D182">
        <v>4</v>
      </c>
    </row>
    <row r="183" spans="1:4" x14ac:dyDescent="0.25">
      <c r="B183" t="s">
        <v>5</v>
      </c>
      <c r="C183">
        <v>452704564</v>
      </c>
      <c r="D183">
        <v>10</v>
      </c>
    </row>
    <row r="184" spans="1:4" x14ac:dyDescent="0.25">
      <c r="B184" t="s">
        <v>5</v>
      </c>
      <c r="C184">
        <v>452705204</v>
      </c>
      <c r="D184">
        <v>12</v>
      </c>
    </row>
    <row r="185" spans="1:4" x14ac:dyDescent="0.25">
      <c r="B185" t="s">
        <v>5</v>
      </c>
      <c r="C185">
        <v>452706197</v>
      </c>
      <c r="D185">
        <v>32</v>
      </c>
    </row>
    <row r="186" spans="1:4" x14ac:dyDescent="0.25">
      <c r="B186" t="s">
        <v>5</v>
      </c>
      <c r="C186">
        <v>452706675</v>
      </c>
      <c r="D186">
        <v>3</v>
      </c>
    </row>
    <row r="187" spans="1:4" x14ac:dyDescent="0.25">
      <c r="B187" t="s">
        <v>5</v>
      </c>
      <c r="C187">
        <v>452734574</v>
      </c>
      <c r="D187">
        <v>467</v>
      </c>
    </row>
    <row r="188" spans="1:4" x14ac:dyDescent="0.25">
      <c r="B188" t="s">
        <v>16</v>
      </c>
      <c r="C188">
        <v>454551293</v>
      </c>
      <c r="D188">
        <v>586</v>
      </c>
    </row>
    <row r="189" spans="1:4" x14ac:dyDescent="0.25">
      <c r="B189" t="s">
        <v>16</v>
      </c>
      <c r="C189">
        <v>454584494</v>
      </c>
      <c r="D189">
        <v>776</v>
      </c>
    </row>
    <row r="190" spans="1:4" x14ac:dyDescent="0.25">
      <c r="B190" t="s">
        <v>48</v>
      </c>
      <c r="C190">
        <v>476337229</v>
      </c>
      <c r="D190">
        <v>40</v>
      </c>
    </row>
    <row r="191" spans="1:4" x14ac:dyDescent="0.25">
      <c r="B191" t="s">
        <v>48</v>
      </c>
      <c r="C191">
        <v>476340867</v>
      </c>
      <c r="D191">
        <v>54</v>
      </c>
    </row>
    <row r="192" spans="1:4" x14ac:dyDescent="0.25">
      <c r="B192" t="s">
        <v>48</v>
      </c>
      <c r="C192">
        <v>476344278</v>
      </c>
      <c r="D192">
        <v>99</v>
      </c>
    </row>
    <row r="193" spans="1:4" x14ac:dyDescent="0.25">
      <c r="B193" t="s">
        <v>48</v>
      </c>
      <c r="C193">
        <v>476359920</v>
      </c>
      <c r="D193">
        <v>979</v>
      </c>
    </row>
    <row r="194" spans="1:4" x14ac:dyDescent="0.25">
      <c r="B194" t="s">
        <v>48</v>
      </c>
      <c r="C194">
        <v>476362777</v>
      </c>
      <c r="D194">
        <v>244</v>
      </c>
    </row>
    <row r="195" spans="1:4" x14ac:dyDescent="0.25">
      <c r="B195" t="s">
        <v>48</v>
      </c>
      <c r="C195">
        <v>476374629</v>
      </c>
      <c r="D195">
        <v>976</v>
      </c>
    </row>
    <row r="196" spans="1:4" x14ac:dyDescent="0.25">
      <c r="B196" t="s">
        <v>48</v>
      </c>
      <c r="C196">
        <v>476385375</v>
      </c>
      <c r="D196">
        <v>990</v>
      </c>
    </row>
    <row r="197" spans="1:4" x14ac:dyDescent="0.25">
      <c r="B197" t="s">
        <v>48</v>
      </c>
      <c r="C197">
        <v>476397617</v>
      </c>
      <c r="D197">
        <v>983</v>
      </c>
    </row>
    <row r="198" spans="1:4" x14ac:dyDescent="0.25">
      <c r="B198" t="s">
        <v>48</v>
      </c>
      <c r="C198">
        <v>476410868</v>
      </c>
      <c r="D198">
        <v>978</v>
      </c>
    </row>
    <row r="199" spans="1:4" x14ac:dyDescent="0.25">
      <c r="B199" t="s">
        <v>48</v>
      </c>
      <c r="C199">
        <v>476422027</v>
      </c>
      <c r="D199">
        <v>968</v>
      </c>
    </row>
    <row r="200" spans="1:4" x14ac:dyDescent="0.25">
      <c r="B200" t="s">
        <v>48</v>
      </c>
      <c r="C200">
        <v>476434330</v>
      </c>
      <c r="D200">
        <v>962</v>
      </c>
    </row>
    <row r="201" spans="1:4" x14ac:dyDescent="0.25">
      <c r="B201" t="s">
        <v>48</v>
      </c>
      <c r="C201">
        <v>476448043</v>
      </c>
      <c r="D201">
        <v>963</v>
      </c>
    </row>
    <row r="202" spans="1:4" x14ac:dyDescent="0.25">
      <c r="B202" t="s">
        <v>48</v>
      </c>
      <c r="C202">
        <v>476461634</v>
      </c>
      <c r="D202">
        <v>955</v>
      </c>
    </row>
    <row r="203" spans="1:4" x14ac:dyDescent="0.25">
      <c r="B203" t="s">
        <v>48</v>
      </c>
      <c r="C203">
        <v>476474956</v>
      </c>
      <c r="D203">
        <v>867</v>
      </c>
    </row>
    <row r="204" spans="1:4" x14ac:dyDescent="0.25">
      <c r="B204" t="s">
        <v>48</v>
      </c>
      <c r="C204">
        <v>476488999</v>
      </c>
      <c r="D204">
        <v>957</v>
      </c>
    </row>
    <row r="205" spans="1:4" x14ac:dyDescent="0.25">
      <c r="B205" t="s">
        <v>48</v>
      </c>
      <c r="C205">
        <v>476490568</v>
      </c>
      <c r="D205">
        <v>45</v>
      </c>
    </row>
    <row r="206" spans="1:4" x14ac:dyDescent="0.25">
      <c r="A206">
        <v>1033</v>
      </c>
      <c r="B206" t="s">
        <v>49</v>
      </c>
    </row>
    <row r="207" spans="1:4" x14ac:dyDescent="0.25">
      <c r="B207" t="s">
        <v>50</v>
      </c>
      <c r="C207">
        <v>320158048</v>
      </c>
      <c r="D207">
        <v>421</v>
      </c>
    </row>
    <row r="208" spans="1:4" x14ac:dyDescent="0.25">
      <c r="B208" t="s">
        <v>50</v>
      </c>
      <c r="C208">
        <v>320166277</v>
      </c>
      <c r="D208">
        <v>994</v>
      </c>
    </row>
    <row r="209" spans="1:4" x14ac:dyDescent="0.25">
      <c r="B209" t="s">
        <v>50</v>
      </c>
      <c r="C209">
        <v>320198663</v>
      </c>
      <c r="D209">
        <v>502</v>
      </c>
    </row>
    <row r="210" spans="1:4" x14ac:dyDescent="0.25">
      <c r="B210" t="s">
        <v>3</v>
      </c>
      <c r="C210">
        <v>345748630</v>
      </c>
      <c r="D210">
        <v>992</v>
      </c>
    </row>
    <row r="211" spans="1:4" x14ac:dyDescent="0.25">
      <c r="B211" t="s">
        <v>3</v>
      </c>
      <c r="C211">
        <v>345757467</v>
      </c>
      <c r="D211">
        <v>989</v>
      </c>
    </row>
    <row r="212" spans="1:4" x14ac:dyDescent="0.25">
      <c r="B212" t="s">
        <v>3</v>
      </c>
      <c r="C212">
        <v>345768382</v>
      </c>
      <c r="D212">
        <v>978</v>
      </c>
    </row>
    <row r="213" spans="1:4" x14ac:dyDescent="0.25">
      <c r="B213" t="s">
        <v>3</v>
      </c>
      <c r="C213">
        <v>345775861</v>
      </c>
      <c r="D213">
        <v>175</v>
      </c>
    </row>
    <row r="214" spans="1:4" x14ac:dyDescent="0.25">
      <c r="B214" t="s">
        <v>3</v>
      </c>
      <c r="C214">
        <v>345778515</v>
      </c>
      <c r="D214">
        <v>30</v>
      </c>
    </row>
    <row r="215" spans="1:4" x14ac:dyDescent="0.25">
      <c r="B215" t="s">
        <v>38</v>
      </c>
      <c r="C215">
        <v>389394038</v>
      </c>
      <c r="D215">
        <v>992</v>
      </c>
    </row>
    <row r="216" spans="1:4" x14ac:dyDescent="0.25">
      <c r="B216" t="s">
        <v>38</v>
      </c>
      <c r="C216">
        <v>389400820</v>
      </c>
      <c r="D216">
        <v>986</v>
      </c>
    </row>
    <row r="217" spans="1:4" x14ac:dyDescent="0.25">
      <c r="B217" t="s">
        <v>38</v>
      </c>
      <c r="C217">
        <v>389408179</v>
      </c>
      <c r="D217">
        <v>992</v>
      </c>
    </row>
    <row r="218" spans="1:4" x14ac:dyDescent="0.25">
      <c r="B218" t="s">
        <v>38</v>
      </c>
      <c r="C218">
        <v>389411744</v>
      </c>
      <c r="D218">
        <v>503</v>
      </c>
    </row>
    <row r="219" spans="1:4" x14ac:dyDescent="0.25">
      <c r="B219" t="s">
        <v>22</v>
      </c>
      <c r="C219">
        <v>465856070</v>
      </c>
      <c r="D219">
        <v>989</v>
      </c>
    </row>
    <row r="220" spans="1:4" x14ac:dyDescent="0.25">
      <c r="B220" t="s">
        <v>22</v>
      </c>
      <c r="C220">
        <v>465862082</v>
      </c>
      <c r="D220">
        <v>175</v>
      </c>
    </row>
    <row r="221" spans="1:4" x14ac:dyDescent="0.25">
      <c r="A221">
        <v>1034</v>
      </c>
      <c r="B221" t="s">
        <v>51</v>
      </c>
    </row>
    <row r="222" spans="1:4" x14ac:dyDescent="0.25">
      <c r="B222" t="s">
        <v>50</v>
      </c>
      <c r="C222">
        <v>320290079</v>
      </c>
      <c r="D222">
        <v>974</v>
      </c>
    </row>
    <row r="223" spans="1:4" x14ac:dyDescent="0.25">
      <c r="B223" t="s">
        <v>50</v>
      </c>
      <c r="C223">
        <v>320301861</v>
      </c>
      <c r="D223">
        <v>975</v>
      </c>
    </row>
    <row r="224" spans="1:4" x14ac:dyDescent="0.25">
      <c r="B224" t="s">
        <v>50</v>
      </c>
      <c r="C224">
        <v>320310011</v>
      </c>
      <c r="D224">
        <v>949</v>
      </c>
    </row>
    <row r="225" spans="2:4" x14ac:dyDescent="0.25">
      <c r="B225" t="s">
        <v>50</v>
      </c>
      <c r="C225">
        <v>320358395</v>
      </c>
      <c r="D225">
        <v>200</v>
      </c>
    </row>
    <row r="226" spans="2:4" x14ac:dyDescent="0.25">
      <c r="B226" t="s">
        <v>52</v>
      </c>
      <c r="C226">
        <v>369831386</v>
      </c>
      <c r="D226">
        <v>10</v>
      </c>
    </row>
    <row r="227" spans="2:4" x14ac:dyDescent="0.25">
      <c r="B227" t="s">
        <v>52</v>
      </c>
      <c r="C227">
        <v>369841070</v>
      </c>
      <c r="D227">
        <v>992</v>
      </c>
    </row>
    <row r="228" spans="2:4" x14ac:dyDescent="0.25">
      <c r="B228" t="s">
        <v>52</v>
      </c>
      <c r="C228">
        <v>369850601</v>
      </c>
      <c r="D228">
        <v>994</v>
      </c>
    </row>
    <row r="229" spans="2:4" x14ac:dyDescent="0.25">
      <c r="B229" t="s">
        <v>52</v>
      </c>
      <c r="C229">
        <v>369859156</v>
      </c>
      <c r="D229">
        <v>990</v>
      </c>
    </row>
    <row r="230" spans="2:4" x14ac:dyDescent="0.25">
      <c r="B230" t="s">
        <v>52</v>
      </c>
      <c r="C230">
        <v>369864686</v>
      </c>
      <c r="D230">
        <v>995</v>
      </c>
    </row>
    <row r="231" spans="2:4" x14ac:dyDescent="0.25">
      <c r="B231" t="s">
        <v>52</v>
      </c>
      <c r="C231">
        <v>369871922</v>
      </c>
      <c r="D231">
        <v>987</v>
      </c>
    </row>
    <row r="232" spans="2:4" x14ac:dyDescent="0.25">
      <c r="B232" t="s">
        <v>52</v>
      </c>
      <c r="C232">
        <v>369884308</v>
      </c>
      <c r="D232">
        <v>991</v>
      </c>
    </row>
    <row r="233" spans="2:4" x14ac:dyDescent="0.25">
      <c r="B233" t="s">
        <v>52</v>
      </c>
      <c r="C233">
        <v>369897937</v>
      </c>
      <c r="D233">
        <v>989</v>
      </c>
    </row>
    <row r="234" spans="2:4" x14ac:dyDescent="0.25">
      <c r="B234" t="s">
        <v>52</v>
      </c>
      <c r="C234">
        <v>369906818</v>
      </c>
      <c r="D234">
        <v>260</v>
      </c>
    </row>
    <row r="235" spans="2:4" x14ac:dyDescent="0.25">
      <c r="B235" t="s">
        <v>7</v>
      </c>
      <c r="C235">
        <v>463755917</v>
      </c>
      <c r="D235">
        <v>957</v>
      </c>
    </row>
    <row r="236" spans="2:4" x14ac:dyDescent="0.25">
      <c r="B236" t="s">
        <v>7</v>
      </c>
      <c r="C236">
        <v>463762375</v>
      </c>
      <c r="D236">
        <v>981</v>
      </c>
    </row>
    <row r="237" spans="2:4" x14ac:dyDescent="0.25">
      <c r="B237" t="s">
        <v>7</v>
      </c>
      <c r="C237">
        <v>463769518</v>
      </c>
      <c r="D237">
        <v>949</v>
      </c>
    </row>
    <row r="238" spans="2:4" x14ac:dyDescent="0.25">
      <c r="B238" t="s">
        <v>7</v>
      </c>
      <c r="C238">
        <v>463777116</v>
      </c>
      <c r="D238">
        <v>988</v>
      </c>
    </row>
    <row r="239" spans="2:4" x14ac:dyDescent="0.25">
      <c r="B239" t="s">
        <v>7</v>
      </c>
      <c r="C239">
        <v>463783500</v>
      </c>
      <c r="D239">
        <v>978</v>
      </c>
    </row>
    <row r="240" spans="2:4" x14ac:dyDescent="0.25">
      <c r="B240" t="s">
        <v>7</v>
      </c>
      <c r="C240">
        <v>463787216</v>
      </c>
      <c r="D240">
        <v>990</v>
      </c>
    </row>
    <row r="241" spans="1:4" x14ac:dyDescent="0.25">
      <c r="B241" t="s">
        <v>7</v>
      </c>
      <c r="C241">
        <v>463793138</v>
      </c>
      <c r="D241">
        <v>966</v>
      </c>
    </row>
    <row r="242" spans="1:4" x14ac:dyDescent="0.25">
      <c r="B242" t="s">
        <v>7</v>
      </c>
      <c r="C242">
        <v>463803344</v>
      </c>
      <c r="D242">
        <v>966</v>
      </c>
    </row>
    <row r="243" spans="1:4" x14ac:dyDescent="0.25">
      <c r="B243" t="s">
        <v>7</v>
      </c>
      <c r="C243">
        <v>463809993</v>
      </c>
      <c r="D243">
        <v>561</v>
      </c>
    </row>
    <row r="244" spans="1:4" x14ac:dyDescent="0.25">
      <c r="A244">
        <v>1035</v>
      </c>
      <c r="B244" t="s">
        <v>53</v>
      </c>
    </row>
    <row r="245" spans="1:4" x14ac:dyDescent="0.25">
      <c r="B245" t="s">
        <v>46</v>
      </c>
      <c r="C245">
        <v>434675256</v>
      </c>
      <c r="D245">
        <v>909</v>
      </c>
    </row>
    <row r="246" spans="1:4" x14ac:dyDescent="0.25">
      <c r="B246" t="s">
        <v>7</v>
      </c>
      <c r="C246">
        <v>463745438</v>
      </c>
      <c r="D246">
        <v>430</v>
      </c>
    </row>
    <row r="247" spans="1:4" x14ac:dyDescent="0.25">
      <c r="A247">
        <v>1036</v>
      </c>
      <c r="B247" t="s">
        <v>54</v>
      </c>
    </row>
    <row r="248" spans="1:4" x14ac:dyDescent="0.25">
      <c r="B248" t="s">
        <v>41</v>
      </c>
      <c r="C248">
        <v>402386662</v>
      </c>
      <c r="D248">
        <v>973</v>
      </c>
    </row>
    <row r="249" spans="1:4" x14ac:dyDescent="0.25">
      <c r="B249" t="s">
        <v>41</v>
      </c>
      <c r="C249">
        <v>402398685</v>
      </c>
      <c r="D249">
        <v>973</v>
      </c>
    </row>
    <row r="250" spans="1:4" x14ac:dyDescent="0.25">
      <c r="B250" t="s">
        <v>41</v>
      </c>
      <c r="C250">
        <v>402414688</v>
      </c>
      <c r="D250">
        <v>968</v>
      </c>
    </row>
    <row r="251" spans="1:4" x14ac:dyDescent="0.25">
      <c r="B251" t="s">
        <v>41</v>
      </c>
      <c r="C251">
        <v>402428143</v>
      </c>
      <c r="D251">
        <v>956</v>
      </c>
    </row>
    <row r="252" spans="1:4" x14ac:dyDescent="0.25">
      <c r="B252" t="s">
        <v>41</v>
      </c>
      <c r="C252">
        <v>402441214</v>
      </c>
      <c r="D252">
        <v>964</v>
      </c>
    </row>
    <row r="253" spans="1:4" x14ac:dyDescent="0.25">
      <c r="B253" t="s">
        <v>41</v>
      </c>
      <c r="C253">
        <v>402447574</v>
      </c>
      <c r="D253">
        <v>490</v>
      </c>
    </row>
    <row r="254" spans="1:4" x14ac:dyDescent="0.25">
      <c r="B254" t="s">
        <v>46</v>
      </c>
      <c r="C254">
        <v>434714174</v>
      </c>
      <c r="D254">
        <v>594</v>
      </c>
    </row>
    <row r="255" spans="1:4" x14ac:dyDescent="0.25">
      <c r="B255" t="s">
        <v>46</v>
      </c>
      <c r="C255">
        <v>434714499</v>
      </c>
      <c r="D255">
        <v>6</v>
      </c>
    </row>
    <row r="256" spans="1:4" x14ac:dyDescent="0.25">
      <c r="B256" t="s">
        <v>46</v>
      </c>
      <c r="C256">
        <v>434715158</v>
      </c>
      <c r="D256">
        <v>63</v>
      </c>
    </row>
    <row r="257" spans="1:4" x14ac:dyDescent="0.25">
      <c r="B257" t="s">
        <v>46</v>
      </c>
      <c r="C257">
        <v>434715786</v>
      </c>
      <c r="D257">
        <v>59</v>
      </c>
    </row>
    <row r="258" spans="1:4" x14ac:dyDescent="0.25">
      <c r="B258" t="s">
        <v>46</v>
      </c>
      <c r="C258">
        <v>434731115</v>
      </c>
      <c r="D258">
        <v>986</v>
      </c>
    </row>
    <row r="259" spans="1:4" x14ac:dyDescent="0.25">
      <c r="B259" t="s">
        <v>46</v>
      </c>
      <c r="C259">
        <v>434731901</v>
      </c>
      <c r="D259">
        <v>68</v>
      </c>
    </row>
    <row r="260" spans="1:4" x14ac:dyDescent="0.25">
      <c r="B260" t="s">
        <v>46</v>
      </c>
      <c r="C260">
        <v>434740540</v>
      </c>
      <c r="D260">
        <v>957</v>
      </c>
    </row>
    <row r="261" spans="1:4" x14ac:dyDescent="0.25">
      <c r="B261" t="s">
        <v>46</v>
      </c>
      <c r="C261">
        <v>434743620</v>
      </c>
      <c r="D261">
        <v>251</v>
      </c>
    </row>
    <row r="262" spans="1:4" x14ac:dyDescent="0.25">
      <c r="B262" t="s">
        <v>46</v>
      </c>
      <c r="C262">
        <v>434748402</v>
      </c>
      <c r="D262">
        <v>135</v>
      </c>
    </row>
    <row r="263" spans="1:4" x14ac:dyDescent="0.25">
      <c r="A263">
        <v>1037</v>
      </c>
      <c r="B263" t="s">
        <v>55</v>
      </c>
    </row>
    <row r="264" spans="1:4" x14ac:dyDescent="0.25">
      <c r="B264" t="s">
        <v>14</v>
      </c>
      <c r="C264">
        <v>296717539</v>
      </c>
      <c r="D264">
        <v>708</v>
      </c>
    </row>
    <row r="265" spans="1:4" x14ac:dyDescent="0.25">
      <c r="B265" t="s">
        <v>43</v>
      </c>
      <c r="C265">
        <v>322662765</v>
      </c>
      <c r="D265">
        <v>989</v>
      </c>
    </row>
    <row r="266" spans="1:4" x14ac:dyDescent="0.25">
      <c r="B266" t="s">
        <v>43</v>
      </c>
      <c r="C266">
        <v>322663207</v>
      </c>
      <c r="D266">
        <v>76</v>
      </c>
    </row>
    <row r="267" spans="1:4" x14ac:dyDescent="0.25">
      <c r="B267" t="s">
        <v>43</v>
      </c>
      <c r="C267">
        <v>322679729</v>
      </c>
      <c r="D267">
        <v>136</v>
      </c>
    </row>
    <row r="268" spans="1:4" x14ac:dyDescent="0.25">
      <c r="B268" t="s">
        <v>45</v>
      </c>
      <c r="C268">
        <v>362918194</v>
      </c>
      <c r="D268">
        <v>976</v>
      </c>
    </row>
    <row r="269" spans="1:4" x14ac:dyDescent="0.25">
      <c r="B269" t="s">
        <v>45</v>
      </c>
      <c r="C269">
        <v>362920888</v>
      </c>
      <c r="D269">
        <v>458</v>
      </c>
    </row>
    <row r="270" spans="1:4" x14ac:dyDescent="0.25">
      <c r="B270" t="s">
        <v>45</v>
      </c>
      <c r="C270">
        <v>362929670</v>
      </c>
      <c r="D270">
        <v>974</v>
      </c>
    </row>
    <row r="271" spans="1:4" x14ac:dyDescent="0.25">
      <c r="B271" t="s">
        <v>45</v>
      </c>
      <c r="C271">
        <v>362937852</v>
      </c>
      <c r="D271">
        <v>966</v>
      </c>
    </row>
    <row r="272" spans="1:4" x14ac:dyDescent="0.25">
      <c r="B272" t="s">
        <v>45</v>
      </c>
      <c r="C272">
        <v>362941631</v>
      </c>
      <c r="D272">
        <v>166</v>
      </c>
    </row>
    <row r="273" spans="1:4" x14ac:dyDescent="0.25">
      <c r="B273" t="s">
        <v>38</v>
      </c>
      <c r="C273">
        <v>389312581</v>
      </c>
      <c r="D273">
        <v>961</v>
      </c>
    </row>
    <row r="274" spans="1:4" x14ac:dyDescent="0.25">
      <c r="B274" t="s">
        <v>38</v>
      </c>
      <c r="C274">
        <v>389320620</v>
      </c>
      <c r="D274">
        <v>974</v>
      </c>
    </row>
    <row r="275" spans="1:4" x14ac:dyDescent="0.25">
      <c r="B275" t="s">
        <v>46</v>
      </c>
      <c r="C275">
        <v>434764620</v>
      </c>
      <c r="D275">
        <v>959</v>
      </c>
    </row>
    <row r="276" spans="1:4" x14ac:dyDescent="0.25">
      <c r="B276" t="s">
        <v>46</v>
      </c>
      <c r="C276">
        <v>434773528</v>
      </c>
      <c r="D276">
        <v>973</v>
      </c>
    </row>
    <row r="277" spans="1:4" x14ac:dyDescent="0.25">
      <c r="B277" t="s">
        <v>46</v>
      </c>
      <c r="C277">
        <v>434780905</v>
      </c>
      <c r="D277">
        <v>678</v>
      </c>
    </row>
    <row r="278" spans="1:4" x14ac:dyDescent="0.25">
      <c r="B278" t="s">
        <v>8</v>
      </c>
      <c r="C278">
        <v>484853816</v>
      </c>
      <c r="D278">
        <v>977</v>
      </c>
    </row>
    <row r="279" spans="1:4" x14ac:dyDescent="0.25">
      <c r="B279" t="s">
        <v>8</v>
      </c>
      <c r="C279">
        <v>484860366</v>
      </c>
      <c r="D279">
        <v>813</v>
      </c>
    </row>
    <row r="280" spans="1:4" x14ac:dyDescent="0.25">
      <c r="B280" t="s">
        <v>8</v>
      </c>
      <c r="C280">
        <v>484871228</v>
      </c>
      <c r="D280">
        <v>969</v>
      </c>
    </row>
    <row r="281" spans="1:4" x14ac:dyDescent="0.25">
      <c r="B281" t="s">
        <v>8</v>
      </c>
      <c r="C281">
        <v>484873691</v>
      </c>
      <c r="D281">
        <v>262</v>
      </c>
    </row>
    <row r="282" spans="1:4" x14ac:dyDescent="0.25">
      <c r="A282">
        <v>1038</v>
      </c>
      <c r="B282" t="s">
        <v>56</v>
      </c>
    </row>
    <row r="283" spans="1:4" x14ac:dyDescent="0.25">
      <c r="B283" t="s">
        <v>36</v>
      </c>
      <c r="C283">
        <v>306793307</v>
      </c>
      <c r="D283">
        <v>134</v>
      </c>
    </row>
    <row r="284" spans="1:4" x14ac:dyDescent="0.25">
      <c r="B284" t="s">
        <v>36</v>
      </c>
      <c r="C284">
        <v>306795421</v>
      </c>
      <c r="D284">
        <v>74</v>
      </c>
    </row>
    <row r="285" spans="1:4" x14ac:dyDescent="0.25">
      <c r="B285" t="s">
        <v>36</v>
      </c>
      <c r="C285">
        <v>306795422</v>
      </c>
      <c r="D285">
        <v>51</v>
      </c>
    </row>
    <row r="286" spans="1:4" x14ac:dyDescent="0.25">
      <c r="B286" t="s">
        <v>36</v>
      </c>
      <c r="C286">
        <v>306795423</v>
      </c>
      <c r="D286">
        <v>29</v>
      </c>
    </row>
    <row r="287" spans="1:4" x14ac:dyDescent="0.25">
      <c r="B287" t="s">
        <v>36</v>
      </c>
      <c r="C287">
        <v>306796702</v>
      </c>
      <c r="D287">
        <v>113</v>
      </c>
    </row>
    <row r="288" spans="1:4" x14ac:dyDescent="0.25">
      <c r="B288" t="s">
        <v>36</v>
      </c>
      <c r="C288">
        <v>306803598</v>
      </c>
      <c r="D288">
        <v>991</v>
      </c>
    </row>
    <row r="289" spans="1:4" x14ac:dyDescent="0.25">
      <c r="B289" t="s">
        <v>36</v>
      </c>
      <c r="C289">
        <v>306805746</v>
      </c>
      <c r="D289">
        <v>257</v>
      </c>
    </row>
    <row r="290" spans="1:4" x14ac:dyDescent="0.25">
      <c r="B290" t="s">
        <v>20</v>
      </c>
      <c r="C290">
        <v>343998413</v>
      </c>
      <c r="D290">
        <v>987</v>
      </c>
    </row>
    <row r="291" spans="1:4" x14ac:dyDescent="0.25">
      <c r="B291" t="s">
        <v>20</v>
      </c>
      <c r="C291">
        <v>344005851</v>
      </c>
      <c r="D291">
        <v>981</v>
      </c>
    </row>
    <row r="292" spans="1:4" x14ac:dyDescent="0.25">
      <c r="B292" t="s">
        <v>20</v>
      </c>
      <c r="C292">
        <v>344007766</v>
      </c>
      <c r="D292">
        <v>168</v>
      </c>
    </row>
    <row r="293" spans="1:4" x14ac:dyDescent="0.25">
      <c r="B293" t="s">
        <v>52</v>
      </c>
      <c r="C293">
        <v>370057656</v>
      </c>
      <c r="D293">
        <v>974</v>
      </c>
    </row>
    <row r="294" spans="1:4" x14ac:dyDescent="0.25">
      <c r="B294" t="s">
        <v>52</v>
      </c>
      <c r="C294">
        <v>370072005</v>
      </c>
      <c r="D294">
        <v>988</v>
      </c>
    </row>
    <row r="295" spans="1:4" x14ac:dyDescent="0.25">
      <c r="B295" t="s">
        <v>52</v>
      </c>
      <c r="C295">
        <v>370084411</v>
      </c>
      <c r="D295">
        <v>627</v>
      </c>
    </row>
    <row r="296" spans="1:4" x14ac:dyDescent="0.25">
      <c r="B296" t="s">
        <v>12</v>
      </c>
      <c r="C296">
        <v>391712154</v>
      </c>
      <c r="D296">
        <v>954</v>
      </c>
    </row>
    <row r="297" spans="1:4" x14ac:dyDescent="0.25">
      <c r="B297" t="s">
        <v>12</v>
      </c>
      <c r="C297">
        <v>391724883</v>
      </c>
      <c r="D297">
        <v>975</v>
      </c>
    </row>
    <row r="298" spans="1:4" x14ac:dyDescent="0.25">
      <c r="B298" t="s">
        <v>12</v>
      </c>
      <c r="C298">
        <v>391733950</v>
      </c>
      <c r="D298">
        <v>522</v>
      </c>
    </row>
    <row r="299" spans="1:4" x14ac:dyDescent="0.25">
      <c r="B299" t="s">
        <v>46</v>
      </c>
      <c r="C299">
        <v>434813421</v>
      </c>
      <c r="D299">
        <v>550</v>
      </c>
    </row>
    <row r="300" spans="1:4" x14ac:dyDescent="0.25">
      <c r="A300">
        <v>1040</v>
      </c>
      <c r="B300" t="s">
        <v>57</v>
      </c>
    </row>
    <row r="301" spans="1:4" x14ac:dyDescent="0.25">
      <c r="B301" t="s">
        <v>38</v>
      </c>
      <c r="C301">
        <v>389329812</v>
      </c>
      <c r="D301">
        <v>994</v>
      </c>
    </row>
    <row r="302" spans="1:4" x14ac:dyDescent="0.25">
      <c r="B302" t="s">
        <v>38</v>
      </c>
      <c r="C302">
        <v>389333995</v>
      </c>
      <c r="D302">
        <v>999</v>
      </c>
    </row>
    <row r="303" spans="1:4" x14ac:dyDescent="0.25">
      <c r="B303" t="s">
        <v>38</v>
      </c>
      <c r="C303">
        <v>389339130</v>
      </c>
      <c r="D303">
        <v>1001</v>
      </c>
    </row>
    <row r="304" spans="1:4" x14ac:dyDescent="0.25">
      <c r="B304" t="s">
        <v>38</v>
      </c>
      <c r="C304">
        <v>389344963</v>
      </c>
      <c r="D304">
        <v>993</v>
      </c>
    </row>
    <row r="305" spans="1:4" x14ac:dyDescent="0.25">
      <c r="B305" t="s">
        <v>38</v>
      </c>
      <c r="C305">
        <v>389351206</v>
      </c>
      <c r="D305">
        <v>989</v>
      </c>
    </row>
    <row r="306" spans="1:4" x14ac:dyDescent="0.25">
      <c r="B306" t="s">
        <v>38</v>
      </c>
      <c r="C306">
        <v>389355952</v>
      </c>
      <c r="D306">
        <v>504</v>
      </c>
    </row>
    <row r="307" spans="1:4" x14ac:dyDescent="0.25">
      <c r="A307">
        <v>1041</v>
      </c>
      <c r="B307" t="s">
        <v>58</v>
      </c>
    </row>
    <row r="308" spans="1:4" x14ac:dyDescent="0.25">
      <c r="B308" t="s">
        <v>27</v>
      </c>
      <c r="C308">
        <v>304378140</v>
      </c>
      <c r="D308">
        <v>990</v>
      </c>
    </row>
    <row r="309" spans="1:4" x14ac:dyDescent="0.25">
      <c r="B309" t="s">
        <v>27</v>
      </c>
      <c r="C309">
        <v>304387838</v>
      </c>
      <c r="D309">
        <v>998</v>
      </c>
    </row>
    <row r="310" spans="1:4" x14ac:dyDescent="0.25">
      <c r="B310" t="s">
        <v>27</v>
      </c>
      <c r="C310">
        <v>304389738</v>
      </c>
      <c r="D310">
        <v>147</v>
      </c>
    </row>
    <row r="311" spans="1:4" x14ac:dyDescent="0.25">
      <c r="B311" t="s">
        <v>59</v>
      </c>
      <c r="C311">
        <v>321502591</v>
      </c>
      <c r="D311">
        <v>985</v>
      </c>
    </row>
    <row r="312" spans="1:4" x14ac:dyDescent="0.25">
      <c r="B312" t="s">
        <v>59</v>
      </c>
      <c r="C312">
        <v>321512309</v>
      </c>
      <c r="D312">
        <v>985</v>
      </c>
    </row>
    <row r="313" spans="1:4" x14ac:dyDescent="0.25">
      <c r="B313" t="s">
        <v>59</v>
      </c>
      <c r="C313">
        <v>321573840</v>
      </c>
      <c r="D313">
        <v>532</v>
      </c>
    </row>
    <row r="314" spans="1:4" x14ac:dyDescent="0.25">
      <c r="B314" t="s">
        <v>43</v>
      </c>
      <c r="C314">
        <v>322732493</v>
      </c>
      <c r="D314">
        <v>961</v>
      </c>
    </row>
    <row r="315" spans="1:4" x14ac:dyDescent="0.25">
      <c r="B315" t="s">
        <v>43</v>
      </c>
      <c r="C315">
        <v>322743151</v>
      </c>
      <c r="D315">
        <v>996</v>
      </c>
    </row>
    <row r="316" spans="1:4" x14ac:dyDescent="0.25">
      <c r="B316" t="s">
        <v>43</v>
      </c>
      <c r="C316">
        <v>322752786</v>
      </c>
      <c r="D316">
        <v>1</v>
      </c>
    </row>
    <row r="317" spans="1:4" x14ac:dyDescent="0.25">
      <c r="B317" t="s">
        <v>20</v>
      </c>
      <c r="C317">
        <v>343926662</v>
      </c>
      <c r="D317">
        <v>995</v>
      </c>
    </row>
    <row r="318" spans="1:4" x14ac:dyDescent="0.25">
      <c r="B318" t="s">
        <v>20</v>
      </c>
      <c r="C318">
        <v>343929944</v>
      </c>
      <c r="D318">
        <v>1001</v>
      </c>
    </row>
    <row r="319" spans="1:4" x14ac:dyDescent="0.25">
      <c r="B319" t="s">
        <v>20</v>
      </c>
      <c r="C319">
        <v>343930390</v>
      </c>
      <c r="D319">
        <v>127</v>
      </c>
    </row>
    <row r="320" spans="1:4" x14ac:dyDescent="0.25">
      <c r="B320" t="s">
        <v>20</v>
      </c>
      <c r="C320">
        <v>343939244</v>
      </c>
      <c r="D320">
        <v>84</v>
      </c>
    </row>
    <row r="321" spans="2:4" x14ac:dyDescent="0.25">
      <c r="B321" t="s">
        <v>20</v>
      </c>
      <c r="C321">
        <v>343949235</v>
      </c>
      <c r="D321">
        <v>891</v>
      </c>
    </row>
    <row r="322" spans="2:4" x14ac:dyDescent="0.25">
      <c r="B322" t="s">
        <v>1</v>
      </c>
      <c r="C322">
        <v>355383552</v>
      </c>
      <c r="D322">
        <v>702</v>
      </c>
    </row>
    <row r="323" spans="2:4" x14ac:dyDescent="0.25">
      <c r="B323" t="s">
        <v>45</v>
      </c>
      <c r="C323">
        <v>362947896</v>
      </c>
      <c r="D323">
        <v>983</v>
      </c>
    </row>
    <row r="324" spans="2:4" x14ac:dyDescent="0.25">
      <c r="B324" t="s">
        <v>45</v>
      </c>
      <c r="C324">
        <v>362961250</v>
      </c>
      <c r="D324">
        <v>978</v>
      </c>
    </row>
    <row r="325" spans="2:4" x14ac:dyDescent="0.25">
      <c r="B325" t="s">
        <v>45</v>
      </c>
      <c r="C325">
        <v>362962144</v>
      </c>
      <c r="D325">
        <v>19</v>
      </c>
    </row>
    <row r="326" spans="2:4" x14ac:dyDescent="0.25">
      <c r="B326" t="s">
        <v>45</v>
      </c>
      <c r="C326">
        <v>362971683</v>
      </c>
      <c r="D326">
        <v>500</v>
      </c>
    </row>
    <row r="327" spans="2:4" x14ac:dyDescent="0.25">
      <c r="B327" t="s">
        <v>45</v>
      </c>
      <c r="C327">
        <v>362975497</v>
      </c>
      <c r="D327">
        <v>33</v>
      </c>
    </row>
    <row r="328" spans="2:4" x14ac:dyDescent="0.25">
      <c r="B328" t="s">
        <v>28</v>
      </c>
      <c r="C328">
        <v>411581534</v>
      </c>
      <c r="D328">
        <v>999</v>
      </c>
    </row>
    <row r="329" spans="2:4" x14ac:dyDescent="0.25">
      <c r="B329" t="s">
        <v>28</v>
      </c>
      <c r="C329">
        <v>411591350</v>
      </c>
      <c r="D329">
        <v>993</v>
      </c>
    </row>
    <row r="330" spans="2:4" x14ac:dyDescent="0.25">
      <c r="B330" t="s">
        <v>60</v>
      </c>
      <c r="C330">
        <v>425312395</v>
      </c>
      <c r="D330">
        <v>1000</v>
      </c>
    </row>
    <row r="331" spans="2:4" x14ac:dyDescent="0.25">
      <c r="B331" t="s">
        <v>60</v>
      </c>
      <c r="C331">
        <v>425319135</v>
      </c>
      <c r="D331">
        <v>523</v>
      </c>
    </row>
    <row r="332" spans="2:4" x14ac:dyDescent="0.25">
      <c r="B332" t="s">
        <v>4</v>
      </c>
      <c r="C332">
        <v>434129852</v>
      </c>
      <c r="D332">
        <v>1000</v>
      </c>
    </row>
    <row r="333" spans="2:4" x14ac:dyDescent="0.25">
      <c r="B333" t="s">
        <v>4</v>
      </c>
      <c r="C333">
        <v>434132573</v>
      </c>
      <c r="D333">
        <v>9</v>
      </c>
    </row>
    <row r="334" spans="2:4" x14ac:dyDescent="0.25">
      <c r="B334" t="s">
        <v>5</v>
      </c>
      <c r="C334">
        <v>452682272</v>
      </c>
      <c r="D334">
        <v>1000</v>
      </c>
    </row>
    <row r="335" spans="2:4" x14ac:dyDescent="0.25">
      <c r="B335" t="s">
        <v>16</v>
      </c>
      <c r="C335">
        <v>454513408</v>
      </c>
      <c r="D335">
        <v>968</v>
      </c>
    </row>
    <row r="336" spans="2:4" x14ac:dyDescent="0.25">
      <c r="B336" t="s">
        <v>16</v>
      </c>
      <c r="C336">
        <v>454520460</v>
      </c>
      <c r="D336">
        <v>654</v>
      </c>
    </row>
    <row r="337" spans="1:4" x14ac:dyDescent="0.25">
      <c r="B337" t="s">
        <v>22</v>
      </c>
      <c r="C337">
        <v>466072629</v>
      </c>
      <c r="D337">
        <v>963</v>
      </c>
    </row>
    <row r="338" spans="1:4" x14ac:dyDescent="0.25">
      <c r="B338" t="s">
        <v>22</v>
      </c>
      <c r="C338">
        <v>466081329</v>
      </c>
      <c r="D338">
        <v>625</v>
      </c>
    </row>
    <row r="339" spans="1:4" x14ac:dyDescent="0.25">
      <c r="A339">
        <v>1044</v>
      </c>
      <c r="B339" t="s">
        <v>61</v>
      </c>
    </row>
    <row r="340" spans="1:4" x14ac:dyDescent="0.25">
      <c r="B340" t="s">
        <v>36</v>
      </c>
      <c r="C340">
        <v>306817785</v>
      </c>
      <c r="D340">
        <v>970</v>
      </c>
    </row>
    <row r="341" spans="1:4" x14ac:dyDescent="0.25">
      <c r="B341" t="s">
        <v>36</v>
      </c>
      <c r="C341">
        <v>306824030</v>
      </c>
      <c r="D341">
        <v>777</v>
      </c>
    </row>
    <row r="342" spans="1:4" x14ac:dyDescent="0.25">
      <c r="B342" t="s">
        <v>20</v>
      </c>
      <c r="C342">
        <v>344036075</v>
      </c>
      <c r="D342">
        <v>956</v>
      </c>
    </row>
    <row r="343" spans="1:4" x14ac:dyDescent="0.25">
      <c r="B343" t="s">
        <v>20</v>
      </c>
      <c r="C343">
        <v>344042297</v>
      </c>
      <c r="D343">
        <v>991</v>
      </c>
    </row>
    <row r="344" spans="1:4" x14ac:dyDescent="0.25">
      <c r="B344" t="s">
        <v>20</v>
      </c>
      <c r="C344">
        <v>344045205</v>
      </c>
      <c r="D344">
        <v>392</v>
      </c>
    </row>
    <row r="345" spans="1:4" x14ac:dyDescent="0.25">
      <c r="B345" t="s">
        <v>28</v>
      </c>
      <c r="C345">
        <v>411690152</v>
      </c>
      <c r="D345">
        <v>988</v>
      </c>
    </row>
    <row r="346" spans="1:4" x14ac:dyDescent="0.25">
      <c r="B346" t="s">
        <v>28</v>
      </c>
      <c r="C346">
        <v>411697336</v>
      </c>
      <c r="D346">
        <v>982</v>
      </c>
    </row>
    <row r="347" spans="1:4" x14ac:dyDescent="0.25">
      <c r="B347" t="s">
        <v>28</v>
      </c>
      <c r="C347">
        <v>411705515</v>
      </c>
      <c r="D347">
        <v>968</v>
      </c>
    </row>
    <row r="348" spans="1:4" x14ac:dyDescent="0.25">
      <c r="B348" t="s">
        <v>28</v>
      </c>
      <c r="C348">
        <v>411710876</v>
      </c>
      <c r="D348">
        <v>987</v>
      </c>
    </row>
    <row r="349" spans="1:4" x14ac:dyDescent="0.25">
      <c r="B349" t="s">
        <v>28</v>
      </c>
      <c r="C349">
        <v>411731464</v>
      </c>
      <c r="D349">
        <v>501</v>
      </c>
    </row>
    <row r="350" spans="1:4" x14ac:dyDescent="0.25">
      <c r="A350">
        <v>1045</v>
      </c>
      <c r="B350" t="s">
        <v>62</v>
      </c>
    </row>
    <row r="351" spans="1:4" x14ac:dyDescent="0.25">
      <c r="B351" t="s">
        <v>50</v>
      </c>
      <c r="C351">
        <v>320230636</v>
      </c>
      <c r="D351">
        <v>968</v>
      </c>
    </row>
    <row r="352" spans="1:4" x14ac:dyDescent="0.25">
      <c r="B352" t="s">
        <v>50</v>
      </c>
      <c r="C352">
        <v>320242192</v>
      </c>
      <c r="D352">
        <v>976</v>
      </c>
    </row>
    <row r="353" spans="1:4" x14ac:dyDescent="0.25">
      <c r="B353" t="s">
        <v>50</v>
      </c>
      <c r="C353">
        <v>320255860</v>
      </c>
      <c r="D353">
        <v>993</v>
      </c>
    </row>
    <row r="354" spans="1:4" x14ac:dyDescent="0.25">
      <c r="B354" t="s">
        <v>50</v>
      </c>
      <c r="C354">
        <v>320264990</v>
      </c>
      <c r="D354">
        <v>971</v>
      </c>
    </row>
    <row r="355" spans="1:4" x14ac:dyDescent="0.25">
      <c r="B355" t="s">
        <v>50</v>
      </c>
      <c r="C355">
        <v>320276447</v>
      </c>
      <c r="D355">
        <v>180</v>
      </c>
    </row>
    <row r="356" spans="1:4" x14ac:dyDescent="0.25">
      <c r="B356" t="s">
        <v>34</v>
      </c>
      <c r="C356">
        <v>380287481</v>
      </c>
      <c r="D356">
        <v>977</v>
      </c>
    </row>
    <row r="357" spans="1:4" x14ac:dyDescent="0.25">
      <c r="B357" t="s">
        <v>34</v>
      </c>
      <c r="C357">
        <v>380298861</v>
      </c>
      <c r="D357">
        <v>987</v>
      </c>
    </row>
    <row r="358" spans="1:4" x14ac:dyDescent="0.25">
      <c r="B358" t="s">
        <v>34</v>
      </c>
      <c r="C358">
        <v>380310273</v>
      </c>
      <c r="D358">
        <v>986</v>
      </c>
    </row>
    <row r="359" spans="1:4" x14ac:dyDescent="0.25">
      <c r="B359" t="s">
        <v>34</v>
      </c>
      <c r="C359">
        <v>380326219</v>
      </c>
      <c r="D359">
        <v>961</v>
      </c>
    </row>
    <row r="360" spans="1:4" x14ac:dyDescent="0.25">
      <c r="B360" t="s">
        <v>34</v>
      </c>
      <c r="C360">
        <v>380343119</v>
      </c>
      <c r="D360">
        <v>558</v>
      </c>
    </row>
    <row r="361" spans="1:4" x14ac:dyDescent="0.25">
      <c r="B361" t="s">
        <v>60</v>
      </c>
      <c r="C361">
        <v>425322464</v>
      </c>
      <c r="D361">
        <v>12</v>
      </c>
    </row>
    <row r="362" spans="1:4" x14ac:dyDescent="0.25">
      <c r="B362" t="s">
        <v>60</v>
      </c>
      <c r="C362">
        <v>425446030</v>
      </c>
      <c r="D362">
        <v>111</v>
      </c>
    </row>
    <row r="363" spans="1:4" x14ac:dyDescent="0.25">
      <c r="B363" t="s">
        <v>4</v>
      </c>
      <c r="C363">
        <v>433925601</v>
      </c>
      <c r="D363">
        <v>17</v>
      </c>
    </row>
    <row r="364" spans="1:4" x14ac:dyDescent="0.25">
      <c r="B364" t="s">
        <v>4</v>
      </c>
      <c r="C364">
        <v>433937631</v>
      </c>
      <c r="D364">
        <v>484</v>
      </c>
    </row>
    <row r="365" spans="1:4" x14ac:dyDescent="0.25">
      <c r="B365" t="s">
        <v>4</v>
      </c>
      <c r="C365">
        <v>433947215</v>
      </c>
      <c r="D365">
        <v>968</v>
      </c>
    </row>
    <row r="366" spans="1:4" x14ac:dyDescent="0.25">
      <c r="B366" t="s">
        <v>4</v>
      </c>
      <c r="C366">
        <v>433955088</v>
      </c>
      <c r="D366">
        <v>953</v>
      </c>
    </row>
    <row r="367" spans="1:4" x14ac:dyDescent="0.25">
      <c r="B367" t="s">
        <v>4</v>
      </c>
      <c r="C367">
        <v>433960198</v>
      </c>
      <c r="D367">
        <v>295</v>
      </c>
    </row>
    <row r="368" spans="1:4" x14ac:dyDescent="0.25">
      <c r="A368">
        <v>1046</v>
      </c>
      <c r="B368" t="s">
        <v>63</v>
      </c>
    </row>
    <row r="369" spans="1:4" x14ac:dyDescent="0.25">
      <c r="B369" t="s">
        <v>1</v>
      </c>
      <c r="C369">
        <v>355405275</v>
      </c>
      <c r="D369">
        <v>993</v>
      </c>
    </row>
    <row r="370" spans="1:4" x14ac:dyDescent="0.25">
      <c r="B370" t="s">
        <v>1</v>
      </c>
      <c r="C370">
        <v>355418457</v>
      </c>
      <c r="D370">
        <v>547</v>
      </c>
    </row>
    <row r="371" spans="1:4" x14ac:dyDescent="0.25">
      <c r="A371">
        <v>1047</v>
      </c>
      <c r="B371" t="s">
        <v>64</v>
      </c>
    </row>
    <row r="372" spans="1:4" x14ac:dyDescent="0.25">
      <c r="B372" t="s">
        <v>59</v>
      </c>
      <c r="C372">
        <v>321357047</v>
      </c>
      <c r="D372">
        <v>998</v>
      </c>
    </row>
    <row r="373" spans="1:4" x14ac:dyDescent="0.25">
      <c r="B373" t="s">
        <v>59</v>
      </c>
      <c r="C373">
        <v>321364231</v>
      </c>
      <c r="D373">
        <v>995</v>
      </c>
    </row>
    <row r="374" spans="1:4" x14ac:dyDescent="0.25">
      <c r="B374" t="s">
        <v>59</v>
      </c>
      <c r="C374">
        <v>321390334</v>
      </c>
      <c r="D374">
        <v>217</v>
      </c>
    </row>
    <row r="375" spans="1:4" x14ac:dyDescent="0.25">
      <c r="A375">
        <v>1048</v>
      </c>
      <c r="B375" t="s">
        <v>65</v>
      </c>
    </row>
    <row r="376" spans="1:4" x14ac:dyDescent="0.25">
      <c r="B376" t="s">
        <v>52</v>
      </c>
      <c r="C376">
        <v>370009752</v>
      </c>
      <c r="D376">
        <v>1001</v>
      </c>
    </row>
    <row r="377" spans="1:4" x14ac:dyDescent="0.25">
      <c r="B377" t="s">
        <v>52</v>
      </c>
      <c r="C377">
        <v>370021737</v>
      </c>
      <c r="D377">
        <v>992</v>
      </c>
    </row>
    <row r="378" spans="1:4" x14ac:dyDescent="0.25">
      <c r="B378" t="s">
        <v>52</v>
      </c>
      <c r="C378">
        <v>370033417</v>
      </c>
      <c r="D378">
        <v>992</v>
      </c>
    </row>
    <row r="379" spans="1:4" x14ac:dyDescent="0.25">
      <c r="B379" t="s">
        <v>52</v>
      </c>
      <c r="C379">
        <v>370042439</v>
      </c>
      <c r="D379">
        <v>405</v>
      </c>
    </row>
    <row r="380" spans="1:4" x14ac:dyDescent="0.25">
      <c r="B380" t="s">
        <v>34</v>
      </c>
      <c r="C380">
        <v>380350596</v>
      </c>
      <c r="D380">
        <v>998</v>
      </c>
    </row>
    <row r="381" spans="1:4" x14ac:dyDescent="0.25">
      <c r="B381" t="s">
        <v>34</v>
      </c>
      <c r="C381">
        <v>380361581</v>
      </c>
      <c r="D381">
        <v>997</v>
      </c>
    </row>
    <row r="382" spans="1:4" x14ac:dyDescent="0.25">
      <c r="B382" t="s">
        <v>34</v>
      </c>
      <c r="C382">
        <v>380365263</v>
      </c>
      <c r="D382">
        <v>268</v>
      </c>
    </row>
    <row r="383" spans="1:4" x14ac:dyDescent="0.25">
      <c r="B383" t="s">
        <v>34</v>
      </c>
      <c r="C383">
        <v>380384626</v>
      </c>
      <c r="D383">
        <v>998</v>
      </c>
    </row>
    <row r="384" spans="1:4" x14ac:dyDescent="0.25">
      <c r="B384" t="s">
        <v>34</v>
      </c>
      <c r="C384">
        <v>380394251</v>
      </c>
      <c r="D384">
        <v>978</v>
      </c>
    </row>
    <row r="385" spans="1:4" x14ac:dyDescent="0.25">
      <c r="B385" t="s">
        <v>34</v>
      </c>
      <c r="C385">
        <v>380403610</v>
      </c>
      <c r="D385">
        <v>385</v>
      </c>
    </row>
    <row r="386" spans="1:4" x14ac:dyDescent="0.25">
      <c r="B386" t="s">
        <v>21</v>
      </c>
      <c r="C386">
        <v>442998347</v>
      </c>
      <c r="D386">
        <v>990</v>
      </c>
    </row>
    <row r="387" spans="1:4" x14ac:dyDescent="0.25">
      <c r="B387" t="s">
        <v>21</v>
      </c>
      <c r="C387">
        <v>443006600</v>
      </c>
      <c r="D387">
        <v>961</v>
      </c>
    </row>
    <row r="388" spans="1:4" x14ac:dyDescent="0.25">
      <c r="B388" t="s">
        <v>21</v>
      </c>
      <c r="C388">
        <v>443021472</v>
      </c>
      <c r="D388">
        <v>975</v>
      </c>
    </row>
    <row r="389" spans="1:4" x14ac:dyDescent="0.25">
      <c r="B389" t="s">
        <v>21</v>
      </c>
      <c r="C389">
        <v>443034258</v>
      </c>
      <c r="D389">
        <v>956</v>
      </c>
    </row>
    <row r="390" spans="1:4" x14ac:dyDescent="0.25">
      <c r="B390" t="s">
        <v>21</v>
      </c>
      <c r="C390">
        <v>443047477</v>
      </c>
      <c r="D390">
        <v>708</v>
      </c>
    </row>
    <row r="391" spans="1:4" x14ac:dyDescent="0.25">
      <c r="A391">
        <v>1049</v>
      </c>
      <c r="B391" t="s">
        <v>66</v>
      </c>
    </row>
    <row r="392" spans="1:4" x14ac:dyDescent="0.25">
      <c r="B392" t="s">
        <v>10</v>
      </c>
      <c r="C392">
        <v>413942539</v>
      </c>
      <c r="D392">
        <v>957</v>
      </c>
    </row>
    <row r="393" spans="1:4" x14ac:dyDescent="0.25">
      <c r="B393" t="s">
        <v>10</v>
      </c>
      <c r="C393">
        <v>413957048</v>
      </c>
      <c r="D393">
        <v>923</v>
      </c>
    </row>
    <row r="394" spans="1:4" x14ac:dyDescent="0.25">
      <c r="B394" t="s">
        <v>10</v>
      </c>
      <c r="C394">
        <v>413978220</v>
      </c>
      <c r="D394">
        <v>964</v>
      </c>
    </row>
    <row r="395" spans="1:4" x14ac:dyDescent="0.25">
      <c r="B395" t="s">
        <v>10</v>
      </c>
      <c r="C395">
        <v>413986890</v>
      </c>
      <c r="D395">
        <v>979</v>
      </c>
    </row>
    <row r="396" spans="1:4" x14ac:dyDescent="0.25">
      <c r="B396" t="s">
        <v>10</v>
      </c>
      <c r="C396">
        <v>413997359</v>
      </c>
      <c r="D396">
        <v>966</v>
      </c>
    </row>
    <row r="397" spans="1:4" x14ac:dyDescent="0.25">
      <c r="B397" t="s">
        <v>10</v>
      </c>
      <c r="C397">
        <v>414008741</v>
      </c>
      <c r="D397">
        <v>979</v>
      </c>
    </row>
    <row r="398" spans="1:4" x14ac:dyDescent="0.25">
      <c r="B398" t="s">
        <v>10</v>
      </c>
      <c r="C398">
        <v>414021343</v>
      </c>
      <c r="D398">
        <v>945</v>
      </c>
    </row>
    <row r="399" spans="1:4" x14ac:dyDescent="0.25">
      <c r="B399" t="s">
        <v>10</v>
      </c>
      <c r="C399">
        <v>414036426</v>
      </c>
      <c r="D399">
        <v>933</v>
      </c>
    </row>
    <row r="400" spans="1:4" x14ac:dyDescent="0.25">
      <c r="B400" t="s">
        <v>10</v>
      </c>
      <c r="C400">
        <v>414038320</v>
      </c>
      <c r="D400">
        <v>121</v>
      </c>
    </row>
    <row r="401" spans="1:4" x14ac:dyDescent="0.25">
      <c r="A401">
        <v>1050</v>
      </c>
      <c r="B401" t="s">
        <v>67</v>
      </c>
    </row>
    <row r="402" spans="1:4" x14ac:dyDescent="0.25">
      <c r="B402" t="s">
        <v>43</v>
      </c>
      <c r="C402">
        <v>322711418</v>
      </c>
      <c r="D402">
        <v>974</v>
      </c>
    </row>
    <row r="403" spans="1:4" x14ac:dyDescent="0.25">
      <c r="B403" t="s">
        <v>43</v>
      </c>
      <c r="C403">
        <v>322716723</v>
      </c>
      <c r="D403">
        <v>530</v>
      </c>
    </row>
    <row r="404" spans="1:4" x14ac:dyDescent="0.25">
      <c r="B404" t="s">
        <v>33</v>
      </c>
      <c r="C404">
        <v>336890091</v>
      </c>
      <c r="D404">
        <v>986</v>
      </c>
    </row>
    <row r="405" spans="1:4" x14ac:dyDescent="0.25">
      <c r="B405" t="s">
        <v>33</v>
      </c>
      <c r="C405">
        <v>336900784</v>
      </c>
      <c r="D405">
        <v>444</v>
      </c>
    </row>
    <row r="406" spans="1:4" x14ac:dyDescent="0.25">
      <c r="B406" t="s">
        <v>1</v>
      </c>
      <c r="C406">
        <v>355309139</v>
      </c>
      <c r="D406">
        <v>983</v>
      </c>
    </row>
    <row r="407" spans="1:4" x14ac:dyDescent="0.25">
      <c r="B407" t="s">
        <v>1</v>
      </c>
      <c r="C407">
        <v>355322413</v>
      </c>
      <c r="D407">
        <v>495</v>
      </c>
    </row>
    <row r="408" spans="1:4" x14ac:dyDescent="0.25">
      <c r="B408" t="s">
        <v>12</v>
      </c>
      <c r="C408">
        <v>391639388</v>
      </c>
      <c r="D408">
        <v>105</v>
      </c>
    </row>
    <row r="409" spans="1:4" x14ac:dyDescent="0.25">
      <c r="B409" t="s">
        <v>22</v>
      </c>
      <c r="C409">
        <v>465942454</v>
      </c>
      <c r="D409">
        <v>515</v>
      </c>
    </row>
    <row r="410" spans="1:4" x14ac:dyDescent="0.25">
      <c r="B410" t="s">
        <v>8</v>
      </c>
      <c r="C410">
        <v>484753888</v>
      </c>
      <c r="D410">
        <v>770</v>
      </c>
    </row>
    <row r="411" spans="1:4" x14ac:dyDescent="0.25">
      <c r="B411" t="s">
        <v>8</v>
      </c>
      <c r="C411">
        <v>484879365</v>
      </c>
      <c r="D411">
        <v>262</v>
      </c>
    </row>
    <row r="412" spans="1:4" x14ac:dyDescent="0.25">
      <c r="B412" t="s">
        <v>8</v>
      </c>
      <c r="C412">
        <v>484898989</v>
      </c>
      <c r="D412">
        <v>243</v>
      </c>
    </row>
    <row r="413" spans="1:4" x14ac:dyDescent="0.25">
      <c r="A413">
        <v>1051</v>
      </c>
      <c r="B413" t="s">
        <v>68</v>
      </c>
    </row>
    <row r="414" spans="1:4" x14ac:dyDescent="0.25">
      <c r="B414" t="s">
        <v>21</v>
      </c>
      <c r="C414">
        <v>443075356</v>
      </c>
      <c r="D414">
        <v>973</v>
      </c>
    </row>
    <row r="415" spans="1:4" x14ac:dyDescent="0.25">
      <c r="B415" t="s">
        <v>21</v>
      </c>
      <c r="C415">
        <v>443086331</v>
      </c>
      <c r="D415">
        <v>970</v>
      </c>
    </row>
    <row r="416" spans="1:4" x14ac:dyDescent="0.25">
      <c r="B416" t="s">
        <v>21</v>
      </c>
      <c r="C416">
        <v>443099279</v>
      </c>
      <c r="D416">
        <v>938</v>
      </c>
    </row>
    <row r="417" spans="1:4" x14ac:dyDescent="0.25">
      <c r="B417" t="s">
        <v>21</v>
      </c>
      <c r="C417">
        <v>443111892</v>
      </c>
      <c r="D417">
        <v>821</v>
      </c>
    </row>
    <row r="418" spans="1:4" x14ac:dyDescent="0.25">
      <c r="A418">
        <v>1052</v>
      </c>
      <c r="B418" t="s">
        <v>69</v>
      </c>
    </row>
    <row r="419" spans="1:4" x14ac:dyDescent="0.25">
      <c r="B419" t="s">
        <v>1</v>
      </c>
      <c r="C419">
        <v>355286874</v>
      </c>
      <c r="D419">
        <v>186</v>
      </c>
    </row>
    <row r="420" spans="1:4" x14ac:dyDescent="0.25">
      <c r="A420">
        <v>1055</v>
      </c>
      <c r="B420" t="s">
        <v>70</v>
      </c>
    </row>
    <row r="421" spans="1:4" x14ac:dyDescent="0.25">
      <c r="B421" t="s">
        <v>15</v>
      </c>
      <c r="C421">
        <v>328454305</v>
      </c>
      <c r="D421">
        <v>989</v>
      </c>
    </row>
    <row r="422" spans="1:4" x14ac:dyDescent="0.25">
      <c r="B422" t="s">
        <v>15</v>
      </c>
      <c r="C422">
        <v>328462269</v>
      </c>
      <c r="D422">
        <v>332</v>
      </c>
    </row>
    <row r="423" spans="1:4" x14ac:dyDescent="0.25">
      <c r="A423">
        <v>1056</v>
      </c>
      <c r="B423" t="s">
        <v>71</v>
      </c>
    </row>
    <row r="424" spans="1:4" x14ac:dyDescent="0.25">
      <c r="B424" t="s">
        <v>3</v>
      </c>
      <c r="C424">
        <v>345845419</v>
      </c>
      <c r="D424">
        <v>926</v>
      </c>
    </row>
    <row r="425" spans="1:4" x14ac:dyDescent="0.25">
      <c r="B425" t="s">
        <v>3</v>
      </c>
      <c r="C425">
        <v>345854669</v>
      </c>
      <c r="D425">
        <v>555</v>
      </c>
    </row>
    <row r="426" spans="1:4" x14ac:dyDescent="0.25">
      <c r="B426" t="s">
        <v>3</v>
      </c>
      <c r="C426">
        <v>345866074</v>
      </c>
      <c r="D426">
        <v>359</v>
      </c>
    </row>
    <row r="427" spans="1:4" x14ac:dyDescent="0.25">
      <c r="B427" t="s">
        <v>46</v>
      </c>
      <c r="C427">
        <v>434802916</v>
      </c>
      <c r="D427">
        <v>964</v>
      </c>
    </row>
    <row r="428" spans="1:4" x14ac:dyDescent="0.25">
      <c r="B428" t="s">
        <v>46</v>
      </c>
      <c r="C428">
        <v>434805330</v>
      </c>
      <c r="D428">
        <v>278</v>
      </c>
    </row>
    <row r="429" spans="1:4" x14ac:dyDescent="0.25">
      <c r="A429">
        <v>1058</v>
      </c>
      <c r="B429" t="s">
        <v>72</v>
      </c>
    </row>
    <row r="430" spans="1:4" x14ac:dyDescent="0.25">
      <c r="B430" t="s">
        <v>41</v>
      </c>
      <c r="C430">
        <v>402191381</v>
      </c>
      <c r="D430">
        <v>975</v>
      </c>
    </row>
    <row r="431" spans="1:4" x14ac:dyDescent="0.25">
      <c r="B431" t="s">
        <v>41</v>
      </c>
      <c r="C431">
        <v>402205916</v>
      </c>
      <c r="D431">
        <v>973</v>
      </c>
    </row>
    <row r="432" spans="1:4" x14ac:dyDescent="0.25">
      <c r="B432" t="s">
        <v>41</v>
      </c>
      <c r="C432">
        <v>402207124</v>
      </c>
      <c r="D432">
        <v>114</v>
      </c>
    </row>
    <row r="433" spans="1:4" x14ac:dyDescent="0.25">
      <c r="B433" t="s">
        <v>41</v>
      </c>
      <c r="C433">
        <v>402221563</v>
      </c>
      <c r="D433">
        <v>953</v>
      </c>
    </row>
    <row r="434" spans="1:4" x14ac:dyDescent="0.25">
      <c r="B434" t="s">
        <v>41</v>
      </c>
      <c r="C434">
        <v>402230067</v>
      </c>
      <c r="D434">
        <v>398</v>
      </c>
    </row>
    <row r="435" spans="1:4" x14ac:dyDescent="0.25">
      <c r="B435" t="s">
        <v>41</v>
      </c>
      <c r="C435">
        <v>402244187</v>
      </c>
      <c r="D435">
        <v>400</v>
      </c>
    </row>
    <row r="436" spans="1:4" x14ac:dyDescent="0.25">
      <c r="B436" t="s">
        <v>73</v>
      </c>
      <c r="C436">
        <v>457942823</v>
      </c>
      <c r="D436">
        <v>961</v>
      </c>
    </row>
    <row r="437" spans="1:4" x14ac:dyDescent="0.25">
      <c r="B437" t="s">
        <v>73</v>
      </c>
      <c r="C437">
        <v>457944458</v>
      </c>
      <c r="D437">
        <v>185</v>
      </c>
    </row>
    <row r="438" spans="1:4" x14ac:dyDescent="0.25">
      <c r="B438" t="s">
        <v>73</v>
      </c>
      <c r="C438">
        <v>457950398</v>
      </c>
      <c r="D438">
        <v>484</v>
      </c>
    </row>
    <row r="439" spans="1:4" x14ac:dyDescent="0.25">
      <c r="B439" t="s">
        <v>73</v>
      </c>
      <c r="C439">
        <v>457961375</v>
      </c>
      <c r="D439">
        <v>974</v>
      </c>
    </row>
    <row r="440" spans="1:4" x14ac:dyDescent="0.25">
      <c r="B440" t="s">
        <v>73</v>
      </c>
      <c r="C440">
        <v>457971079</v>
      </c>
      <c r="D440">
        <v>996</v>
      </c>
    </row>
    <row r="441" spans="1:4" x14ac:dyDescent="0.25">
      <c r="B441" t="s">
        <v>73</v>
      </c>
      <c r="C441">
        <v>457982865</v>
      </c>
      <c r="D441">
        <v>980</v>
      </c>
    </row>
    <row r="442" spans="1:4" x14ac:dyDescent="0.25">
      <c r="B442" t="s">
        <v>73</v>
      </c>
      <c r="C442">
        <v>458002160</v>
      </c>
      <c r="D442">
        <v>983</v>
      </c>
    </row>
    <row r="443" spans="1:4" x14ac:dyDescent="0.25">
      <c r="B443" t="s">
        <v>73</v>
      </c>
      <c r="C443">
        <v>458013489</v>
      </c>
      <c r="D443">
        <v>870</v>
      </c>
    </row>
    <row r="444" spans="1:4" x14ac:dyDescent="0.25">
      <c r="B444" t="s">
        <v>73</v>
      </c>
      <c r="C444">
        <v>458029651</v>
      </c>
      <c r="D444">
        <v>243</v>
      </c>
    </row>
    <row r="445" spans="1:4" x14ac:dyDescent="0.25">
      <c r="A445">
        <v>1059</v>
      </c>
      <c r="B445" t="s">
        <v>74</v>
      </c>
    </row>
    <row r="446" spans="1:4" x14ac:dyDescent="0.25">
      <c r="B446" t="s">
        <v>43</v>
      </c>
      <c r="C446">
        <v>322774489</v>
      </c>
      <c r="D446">
        <v>468</v>
      </c>
    </row>
    <row r="447" spans="1:4" x14ac:dyDescent="0.25">
      <c r="A447">
        <v>1060</v>
      </c>
      <c r="B447" t="s">
        <v>75</v>
      </c>
    </row>
    <row r="448" spans="1:4" x14ac:dyDescent="0.25">
      <c r="B448" t="s">
        <v>14</v>
      </c>
      <c r="C448">
        <v>296663523</v>
      </c>
      <c r="D448">
        <v>954</v>
      </c>
    </row>
    <row r="449" spans="1:4" x14ac:dyDescent="0.25">
      <c r="B449" t="s">
        <v>14</v>
      </c>
      <c r="C449">
        <v>296688620</v>
      </c>
      <c r="D449">
        <v>991</v>
      </c>
    </row>
    <row r="450" spans="1:4" x14ac:dyDescent="0.25">
      <c r="B450" t="s">
        <v>14</v>
      </c>
      <c r="C450">
        <v>296695797</v>
      </c>
      <c r="D450">
        <v>303</v>
      </c>
    </row>
    <row r="451" spans="1:4" x14ac:dyDescent="0.25">
      <c r="B451" t="s">
        <v>4</v>
      </c>
      <c r="C451">
        <v>434005179</v>
      </c>
      <c r="D451">
        <v>951</v>
      </c>
    </row>
    <row r="452" spans="1:4" x14ac:dyDescent="0.25">
      <c r="B452" t="s">
        <v>4</v>
      </c>
      <c r="C452">
        <v>434024376</v>
      </c>
      <c r="D452">
        <v>997</v>
      </c>
    </row>
    <row r="453" spans="1:4" x14ac:dyDescent="0.25">
      <c r="B453" t="s">
        <v>4</v>
      </c>
      <c r="C453">
        <v>434024379</v>
      </c>
      <c r="D453">
        <v>16</v>
      </c>
    </row>
    <row r="454" spans="1:4" x14ac:dyDescent="0.25">
      <c r="A454">
        <v>1061</v>
      </c>
      <c r="B454" t="s">
        <v>76</v>
      </c>
    </row>
    <row r="455" spans="1:4" x14ac:dyDescent="0.25">
      <c r="B455" t="s">
        <v>16</v>
      </c>
      <c r="C455">
        <v>454476146</v>
      </c>
      <c r="D455">
        <v>982</v>
      </c>
    </row>
    <row r="456" spans="1:4" x14ac:dyDescent="0.25">
      <c r="B456" t="s">
        <v>16</v>
      </c>
      <c r="C456">
        <v>454490994</v>
      </c>
      <c r="D456">
        <v>990</v>
      </c>
    </row>
    <row r="457" spans="1:4" x14ac:dyDescent="0.25">
      <c r="B457" t="s">
        <v>16</v>
      </c>
      <c r="C457">
        <v>454498202</v>
      </c>
      <c r="D457">
        <v>337</v>
      </c>
    </row>
    <row r="458" spans="1:4" x14ac:dyDescent="0.25">
      <c r="A458">
        <v>1063</v>
      </c>
      <c r="B458" t="s">
        <v>77</v>
      </c>
    </row>
    <row r="459" spans="1:4" x14ac:dyDescent="0.25">
      <c r="B459" t="s">
        <v>33</v>
      </c>
      <c r="C459">
        <v>337028248</v>
      </c>
      <c r="D459">
        <v>1000</v>
      </c>
    </row>
    <row r="460" spans="1:4" x14ac:dyDescent="0.25">
      <c r="B460" t="s">
        <v>33</v>
      </c>
      <c r="C460">
        <v>337038445</v>
      </c>
      <c r="D460">
        <v>1000</v>
      </c>
    </row>
    <row r="461" spans="1:4" x14ac:dyDescent="0.25">
      <c r="B461" t="s">
        <v>33</v>
      </c>
      <c r="C461">
        <v>337043434</v>
      </c>
      <c r="D461">
        <v>250</v>
      </c>
    </row>
    <row r="462" spans="1:4" x14ac:dyDescent="0.25">
      <c r="B462" t="s">
        <v>4</v>
      </c>
      <c r="C462">
        <v>434107734</v>
      </c>
      <c r="D462">
        <v>1000</v>
      </c>
    </row>
    <row r="463" spans="1:4" x14ac:dyDescent="0.25">
      <c r="B463" t="s">
        <v>4</v>
      </c>
      <c r="C463">
        <v>434115901</v>
      </c>
      <c r="D463">
        <v>998</v>
      </c>
    </row>
    <row r="464" spans="1:4" x14ac:dyDescent="0.25">
      <c r="B464" t="s">
        <v>4</v>
      </c>
      <c r="C464">
        <v>434119749</v>
      </c>
      <c r="D464">
        <v>552</v>
      </c>
    </row>
    <row r="465" spans="1:4" x14ac:dyDescent="0.25">
      <c r="A465">
        <v>1065</v>
      </c>
      <c r="B465" t="s">
        <v>78</v>
      </c>
    </row>
    <row r="466" spans="1:4" x14ac:dyDescent="0.25">
      <c r="B466" t="s">
        <v>20</v>
      </c>
      <c r="C466">
        <v>343918726</v>
      </c>
      <c r="D466">
        <v>549</v>
      </c>
    </row>
    <row r="467" spans="1:4" x14ac:dyDescent="0.25">
      <c r="B467" t="s">
        <v>4</v>
      </c>
      <c r="C467">
        <v>433967213</v>
      </c>
      <c r="D467">
        <v>3</v>
      </c>
    </row>
    <row r="468" spans="1:4" x14ac:dyDescent="0.25">
      <c r="B468" t="s">
        <v>4</v>
      </c>
      <c r="C468">
        <v>433984016</v>
      </c>
      <c r="D468">
        <v>828</v>
      </c>
    </row>
    <row r="469" spans="1:4" x14ac:dyDescent="0.25">
      <c r="A469">
        <v>1066</v>
      </c>
      <c r="B469" t="s">
        <v>79</v>
      </c>
    </row>
    <row r="470" spans="1:4" x14ac:dyDescent="0.25">
      <c r="B470" t="s">
        <v>33</v>
      </c>
      <c r="C470">
        <v>337010184</v>
      </c>
      <c r="D470">
        <v>832</v>
      </c>
    </row>
    <row r="471" spans="1:4" x14ac:dyDescent="0.25">
      <c r="B471" t="s">
        <v>12</v>
      </c>
      <c r="C471">
        <v>391436640</v>
      </c>
      <c r="D471">
        <v>305</v>
      </c>
    </row>
    <row r="472" spans="1:4" x14ac:dyDescent="0.25">
      <c r="B472" t="s">
        <v>5</v>
      </c>
      <c r="C472">
        <v>452752533</v>
      </c>
      <c r="D472">
        <v>570</v>
      </c>
    </row>
    <row r="473" spans="1:4" x14ac:dyDescent="0.25">
      <c r="B473" t="s">
        <v>8</v>
      </c>
      <c r="C473">
        <v>484746929</v>
      </c>
      <c r="D473">
        <v>848</v>
      </c>
    </row>
    <row r="474" spans="1:4" x14ac:dyDescent="0.25">
      <c r="A474">
        <v>1067</v>
      </c>
      <c r="B474" t="s">
        <v>80</v>
      </c>
    </row>
    <row r="475" spans="1:4" x14ac:dyDescent="0.25">
      <c r="B475" t="s">
        <v>43</v>
      </c>
      <c r="C475">
        <v>306824030</v>
      </c>
      <c r="D475">
        <v>508</v>
      </c>
    </row>
    <row r="476" spans="1:4" x14ac:dyDescent="0.25">
      <c r="B476" t="s">
        <v>34</v>
      </c>
      <c r="C476">
        <v>380274033</v>
      </c>
      <c r="D476">
        <v>905</v>
      </c>
    </row>
    <row r="477" spans="1:4" x14ac:dyDescent="0.25">
      <c r="B477" t="s">
        <v>8</v>
      </c>
      <c r="C477">
        <v>484819325</v>
      </c>
      <c r="D477">
        <v>997</v>
      </c>
    </row>
    <row r="478" spans="1:4" x14ac:dyDescent="0.25">
      <c r="B478" t="s">
        <v>8</v>
      </c>
      <c r="C478">
        <v>484825266</v>
      </c>
      <c r="D478">
        <v>540</v>
      </c>
    </row>
    <row r="479" spans="1:4" x14ac:dyDescent="0.25">
      <c r="A479">
        <v>1069</v>
      </c>
      <c r="B479" t="s">
        <v>81</v>
      </c>
    </row>
    <row r="480" spans="1:4" x14ac:dyDescent="0.25">
      <c r="B480" t="s">
        <v>52</v>
      </c>
      <c r="C480">
        <v>369929926</v>
      </c>
      <c r="D480">
        <v>944</v>
      </c>
    </row>
    <row r="481" spans="1:4" x14ac:dyDescent="0.25">
      <c r="B481" t="s">
        <v>52</v>
      </c>
      <c r="C481">
        <v>369937600</v>
      </c>
      <c r="D481">
        <v>984</v>
      </c>
    </row>
    <row r="482" spans="1:4" x14ac:dyDescent="0.25">
      <c r="B482" t="s">
        <v>52</v>
      </c>
      <c r="C482">
        <v>369952076</v>
      </c>
      <c r="D482">
        <v>945</v>
      </c>
    </row>
    <row r="483" spans="1:4" x14ac:dyDescent="0.25">
      <c r="B483" t="s">
        <v>52</v>
      </c>
      <c r="C483">
        <v>369968499</v>
      </c>
      <c r="D483">
        <v>950</v>
      </c>
    </row>
    <row r="484" spans="1:4" x14ac:dyDescent="0.25">
      <c r="B484" t="s">
        <v>52</v>
      </c>
      <c r="C484">
        <v>369984671</v>
      </c>
      <c r="D484">
        <v>960</v>
      </c>
    </row>
    <row r="485" spans="1:4" x14ac:dyDescent="0.25">
      <c r="B485" t="s">
        <v>52</v>
      </c>
      <c r="C485">
        <v>369988765</v>
      </c>
      <c r="D485">
        <v>117</v>
      </c>
    </row>
    <row r="486" spans="1:4" x14ac:dyDescent="0.25">
      <c r="B486" t="s">
        <v>8</v>
      </c>
      <c r="C486">
        <v>484687417</v>
      </c>
      <c r="D486">
        <v>963</v>
      </c>
    </row>
    <row r="487" spans="1:4" x14ac:dyDescent="0.25">
      <c r="B487" t="s">
        <v>8</v>
      </c>
      <c r="C487">
        <v>484692897</v>
      </c>
      <c r="D487">
        <v>723</v>
      </c>
    </row>
    <row r="488" spans="1:4" x14ac:dyDescent="0.25">
      <c r="A488">
        <v>1070</v>
      </c>
      <c r="B488" t="s">
        <v>82</v>
      </c>
    </row>
    <row r="489" spans="1:4" x14ac:dyDescent="0.25">
      <c r="B489" t="s">
        <v>10</v>
      </c>
      <c r="C489">
        <v>413894047</v>
      </c>
      <c r="D489">
        <v>1001</v>
      </c>
    </row>
    <row r="490" spans="1:4" x14ac:dyDescent="0.25">
      <c r="B490" t="s">
        <v>10</v>
      </c>
      <c r="C490">
        <v>413905315</v>
      </c>
      <c r="D490">
        <v>999</v>
      </c>
    </row>
    <row r="491" spans="1:4" x14ac:dyDescent="0.25">
      <c r="B491" t="s">
        <v>48</v>
      </c>
      <c r="C491">
        <v>476524601</v>
      </c>
      <c r="D491">
        <v>1000</v>
      </c>
    </row>
    <row r="492" spans="1:4" x14ac:dyDescent="0.25">
      <c r="A492">
        <v>1072</v>
      </c>
      <c r="B492" t="s">
        <v>83</v>
      </c>
    </row>
    <row r="493" spans="1:4" x14ac:dyDescent="0.25">
      <c r="B493" t="s">
        <v>22</v>
      </c>
      <c r="C493">
        <v>465870592</v>
      </c>
      <c r="D493">
        <v>361</v>
      </c>
    </row>
    <row r="494" spans="1:4" x14ac:dyDescent="0.25">
      <c r="B494" t="s">
        <v>8</v>
      </c>
      <c r="C494">
        <v>484759253</v>
      </c>
      <c r="D494">
        <v>542</v>
      </c>
    </row>
    <row r="495" spans="1:4" x14ac:dyDescent="0.25">
      <c r="A495">
        <v>1073</v>
      </c>
      <c r="B495" t="s">
        <v>84</v>
      </c>
    </row>
    <row r="496" spans="1:4" x14ac:dyDescent="0.25">
      <c r="B496" t="s">
        <v>5</v>
      </c>
      <c r="C496">
        <v>452696637</v>
      </c>
      <c r="D496">
        <v>247</v>
      </c>
    </row>
    <row r="497" spans="1:4" x14ac:dyDescent="0.25">
      <c r="A497">
        <v>1074</v>
      </c>
      <c r="B497" t="s">
        <v>85</v>
      </c>
    </row>
    <row r="498" spans="1:4" x14ac:dyDescent="0.25">
      <c r="B498" t="s">
        <v>16</v>
      </c>
      <c r="C498">
        <v>454707246</v>
      </c>
      <c r="D498">
        <v>729</v>
      </c>
    </row>
    <row r="499" spans="1:4" x14ac:dyDescent="0.25">
      <c r="A499">
        <v>1076</v>
      </c>
      <c r="B499" t="s">
        <v>86</v>
      </c>
    </row>
    <row r="500" spans="1:4" x14ac:dyDescent="0.25">
      <c r="B500" t="s">
        <v>22</v>
      </c>
      <c r="C500">
        <v>465986533</v>
      </c>
      <c r="D500">
        <v>926</v>
      </c>
    </row>
    <row r="501" spans="1:4" x14ac:dyDescent="0.25">
      <c r="B501" t="s">
        <v>22</v>
      </c>
      <c r="C501">
        <v>465999253</v>
      </c>
      <c r="D501">
        <v>856</v>
      </c>
    </row>
    <row r="502" spans="1:4" x14ac:dyDescent="0.25">
      <c r="B502" t="s">
        <v>22</v>
      </c>
      <c r="C502">
        <v>466003880</v>
      </c>
      <c r="D502">
        <v>81</v>
      </c>
    </row>
    <row r="503" spans="1:4" x14ac:dyDescent="0.25">
      <c r="B503" t="s">
        <v>22</v>
      </c>
      <c r="C503">
        <v>466019898</v>
      </c>
      <c r="D503">
        <v>959</v>
      </c>
    </row>
    <row r="504" spans="1:4" x14ac:dyDescent="0.25">
      <c r="B504" t="s">
        <v>22</v>
      </c>
      <c r="C504">
        <v>466032359</v>
      </c>
      <c r="D504">
        <v>804</v>
      </c>
    </row>
    <row r="505" spans="1:4" x14ac:dyDescent="0.25">
      <c r="B505" t="s">
        <v>8</v>
      </c>
      <c r="C505">
        <v>484932456</v>
      </c>
      <c r="D505">
        <v>943</v>
      </c>
    </row>
    <row r="506" spans="1:4" x14ac:dyDescent="0.25">
      <c r="B506" t="s">
        <v>8</v>
      </c>
      <c r="C506">
        <v>484933606</v>
      </c>
      <c r="D506">
        <v>72</v>
      </c>
    </row>
    <row r="507" spans="1:4" x14ac:dyDescent="0.25">
      <c r="B507" t="s">
        <v>8</v>
      </c>
      <c r="C507">
        <v>484942539</v>
      </c>
      <c r="D507">
        <v>954</v>
      </c>
    </row>
    <row r="508" spans="1:4" x14ac:dyDescent="0.25">
      <c r="B508" t="s">
        <v>8</v>
      </c>
      <c r="C508">
        <v>484951894</v>
      </c>
      <c r="D508">
        <v>980</v>
      </c>
    </row>
    <row r="509" spans="1:4" x14ac:dyDescent="0.25">
      <c r="B509" t="s">
        <v>8</v>
      </c>
      <c r="C509">
        <v>484954962</v>
      </c>
      <c r="D509">
        <v>372</v>
      </c>
    </row>
    <row r="510" spans="1:4" x14ac:dyDescent="0.25">
      <c r="A510" t="s">
        <v>91</v>
      </c>
      <c r="D510">
        <f>SUBTOTAL(109,Table1[Aantal])</f>
        <v>304269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499984740745262"/>
  </sheetPr>
  <dimension ref="A1:AM78"/>
  <sheetViews>
    <sheetView workbookViewId="0">
      <selection activeCell="I14" sqref="I14"/>
    </sheetView>
  </sheetViews>
  <sheetFormatPr defaultRowHeight="15" x14ac:dyDescent="0.25"/>
  <cols>
    <col min="1" max="1" width="15.140625" customWidth="1"/>
    <col min="2" max="2" width="41.5703125" bestFit="1" customWidth="1"/>
    <col min="3" max="38" width="7" customWidth="1"/>
  </cols>
  <sheetData>
    <row r="1" spans="1:39" x14ac:dyDescent="0.25">
      <c r="C1" s="2" t="s">
        <v>114</v>
      </c>
      <c r="D1" s="1"/>
      <c r="E1" s="1"/>
      <c r="F1" s="3"/>
      <c r="G1" s="7" t="s">
        <v>115</v>
      </c>
      <c r="H1" s="8"/>
      <c r="I1" s="8"/>
      <c r="J1" s="9"/>
      <c r="K1" s="2" t="s">
        <v>116</v>
      </c>
      <c r="L1" s="1"/>
      <c r="M1" s="1"/>
      <c r="N1" s="3"/>
      <c r="O1" s="7" t="s">
        <v>117</v>
      </c>
      <c r="P1" s="8"/>
      <c r="Q1" s="8"/>
      <c r="R1" s="9"/>
      <c r="S1" s="2" t="s">
        <v>118</v>
      </c>
      <c r="T1" s="1"/>
      <c r="U1" s="1"/>
      <c r="V1" s="3"/>
      <c r="W1" s="7" t="s">
        <v>119</v>
      </c>
      <c r="X1" s="8"/>
      <c r="Y1" s="8"/>
      <c r="Z1" s="9"/>
      <c r="AA1" s="2" t="s">
        <v>120</v>
      </c>
      <c r="AB1" s="1"/>
      <c r="AC1" s="1"/>
      <c r="AD1" s="3"/>
      <c r="AE1" s="7" t="s">
        <v>121</v>
      </c>
      <c r="AF1" s="8"/>
      <c r="AG1" s="8"/>
      <c r="AH1" s="8"/>
      <c r="AI1" s="2" t="s">
        <v>122</v>
      </c>
      <c r="AJ1" s="1"/>
      <c r="AK1" s="1"/>
      <c r="AL1" s="3"/>
    </row>
    <row r="2" spans="1:39" x14ac:dyDescent="0.25">
      <c r="A2" t="s">
        <v>87</v>
      </c>
      <c r="B2" t="s">
        <v>113</v>
      </c>
      <c r="C2" s="4" t="s">
        <v>123</v>
      </c>
      <c r="D2" s="5" t="s">
        <v>124</v>
      </c>
      <c r="E2" s="5" t="s">
        <v>125</v>
      </c>
      <c r="F2" s="6" t="s">
        <v>126</v>
      </c>
      <c r="G2" s="4" t="s">
        <v>127</v>
      </c>
      <c r="H2" s="5" t="s">
        <v>128</v>
      </c>
      <c r="I2" s="5" t="s">
        <v>129</v>
      </c>
      <c r="J2" s="6" t="s">
        <v>130</v>
      </c>
      <c r="K2" s="4" t="s">
        <v>131</v>
      </c>
      <c r="L2" s="5" t="s">
        <v>132</v>
      </c>
      <c r="M2" s="5" t="s">
        <v>133</v>
      </c>
      <c r="N2" s="6" t="s">
        <v>134</v>
      </c>
      <c r="O2" s="4" t="s">
        <v>135</v>
      </c>
      <c r="P2" s="5" t="s">
        <v>136</v>
      </c>
      <c r="Q2" s="5" t="s">
        <v>137</v>
      </c>
      <c r="R2" s="6" t="s">
        <v>138</v>
      </c>
      <c r="S2" s="4" t="s">
        <v>139</v>
      </c>
      <c r="T2" s="5" t="s">
        <v>140</v>
      </c>
      <c r="U2" s="5" t="s">
        <v>141</v>
      </c>
      <c r="V2" s="6" t="s">
        <v>142</v>
      </c>
      <c r="W2" s="4" t="s">
        <v>143</v>
      </c>
      <c r="X2" s="5" t="s">
        <v>144</v>
      </c>
      <c r="Y2" s="5" t="s">
        <v>145</v>
      </c>
      <c r="Z2" s="6" t="s">
        <v>146</v>
      </c>
      <c r="AA2" s="4" t="s">
        <v>147</v>
      </c>
      <c r="AB2" s="5" t="s">
        <v>148</v>
      </c>
      <c r="AC2" s="5" t="s">
        <v>149</v>
      </c>
      <c r="AD2" s="6" t="s">
        <v>150</v>
      </c>
      <c r="AE2" s="4" t="s">
        <v>151</v>
      </c>
      <c r="AF2" s="5" t="s">
        <v>152</v>
      </c>
      <c r="AG2" s="5" t="s">
        <v>153</v>
      </c>
      <c r="AH2" s="5" t="s">
        <v>154</v>
      </c>
      <c r="AI2" s="4" t="s">
        <v>155</v>
      </c>
      <c r="AJ2" s="5" t="s">
        <v>156</v>
      </c>
      <c r="AK2" s="5" t="s">
        <v>157</v>
      </c>
      <c r="AL2" s="6" t="s">
        <v>158</v>
      </c>
      <c r="AM2" t="s">
        <v>91</v>
      </c>
    </row>
    <row r="3" spans="1:39" x14ac:dyDescent="0.25">
      <c r="A3">
        <v>1001</v>
      </c>
      <c r="B3" t="s">
        <v>0</v>
      </c>
      <c r="C3" s="4">
        <v>141</v>
      </c>
      <c r="D3" s="5"/>
      <c r="E3" s="5">
        <v>3</v>
      </c>
      <c r="F3" s="6">
        <v>1</v>
      </c>
      <c r="G3" s="4">
        <v>320</v>
      </c>
      <c r="H3" s="5"/>
      <c r="I3" s="5">
        <v>28</v>
      </c>
      <c r="J3" s="6">
        <v>6</v>
      </c>
      <c r="K3" s="4">
        <v>108</v>
      </c>
      <c r="L3" s="5"/>
      <c r="M3" s="5"/>
      <c r="N3" s="6"/>
      <c r="O3" s="4">
        <v>272</v>
      </c>
      <c r="P3" s="5">
        <v>1008</v>
      </c>
      <c r="Q3" s="5">
        <v>71</v>
      </c>
      <c r="R3" s="6">
        <v>1</v>
      </c>
      <c r="S3" s="4">
        <v>479</v>
      </c>
      <c r="T3" s="5"/>
      <c r="U3" s="5">
        <v>2</v>
      </c>
      <c r="V3" s="6"/>
      <c r="W3" s="4">
        <v>735</v>
      </c>
      <c r="X3" s="5"/>
      <c r="Y3" s="5">
        <v>35</v>
      </c>
      <c r="Z3" s="6"/>
      <c r="AA3" s="4">
        <v>303</v>
      </c>
      <c r="AB3" s="5"/>
      <c r="AC3" s="5">
        <v>16</v>
      </c>
      <c r="AD3" s="6">
        <v>1</v>
      </c>
      <c r="AE3" s="4">
        <v>365</v>
      </c>
      <c r="AF3" s="5"/>
      <c r="AG3" s="5">
        <v>107</v>
      </c>
      <c r="AH3" s="5"/>
      <c r="AI3" s="4">
        <v>408</v>
      </c>
      <c r="AJ3" s="5"/>
      <c r="AK3" s="5">
        <v>158</v>
      </c>
      <c r="AL3" s="6"/>
      <c r="AM3">
        <f>SUM(Table3[[#This Row],[Albert Heijn]:[Jumbo33]])</f>
        <v>4568</v>
      </c>
    </row>
    <row r="4" spans="1:39" x14ac:dyDescent="0.25">
      <c r="A4">
        <v>1002</v>
      </c>
      <c r="B4" t="s">
        <v>2</v>
      </c>
      <c r="C4" s="4"/>
      <c r="D4" s="5"/>
      <c r="E4" s="5"/>
      <c r="F4" s="6">
        <v>44</v>
      </c>
      <c r="G4" s="4"/>
      <c r="H4" s="5"/>
      <c r="I4" s="5"/>
      <c r="J4" s="6">
        <v>29</v>
      </c>
      <c r="K4" s="4"/>
      <c r="L4" s="5"/>
      <c r="M4" s="5"/>
      <c r="N4" s="6">
        <v>9</v>
      </c>
      <c r="O4" s="4"/>
      <c r="P4" s="5">
        <v>974</v>
      </c>
      <c r="Q4" s="5"/>
      <c r="R4" s="6">
        <v>76</v>
      </c>
      <c r="S4" s="4"/>
      <c r="T4" s="5"/>
      <c r="U4" s="5"/>
      <c r="V4" s="6">
        <v>58</v>
      </c>
      <c r="W4" s="4"/>
      <c r="X4" s="5"/>
      <c r="Y4" s="5"/>
      <c r="Z4" s="6">
        <v>16</v>
      </c>
      <c r="AA4" s="4"/>
      <c r="AB4" s="5">
        <v>1161</v>
      </c>
      <c r="AC4" s="5">
        <v>1</v>
      </c>
      <c r="AD4" s="6">
        <v>19</v>
      </c>
      <c r="AE4" s="4"/>
      <c r="AF4" s="5">
        <v>474</v>
      </c>
      <c r="AG4" s="5"/>
      <c r="AH4" s="5">
        <v>9</v>
      </c>
      <c r="AI4" s="4"/>
      <c r="AJ4" s="5"/>
      <c r="AK4" s="5"/>
      <c r="AL4" s="6">
        <v>11</v>
      </c>
      <c r="AM4">
        <f>SUM(Table3[[#This Row],[Albert Heijn]:[Jumbo33]])</f>
        <v>2881</v>
      </c>
    </row>
    <row r="5" spans="1:39" x14ac:dyDescent="0.25">
      <c r="A5">
        <v>1003</v>
      </c>
      <c r="B5" t="s">
        <v>6</v>
      </c>
      <c r="C5" s="4"/>
      <c r="D5" s="5"/>
      <c r="E5" s="5">
        <v>56</v>
      </c>
      <c r="F5" s="6">
        <v>564</v>
      </c>
      <c r="G5" s="4">
        <v>22</v>
      </c>
      <c r="H5" s="5"/>
      <c r="I5" s="5">
        <v>102</v>
      </c>
      <c r="J5" s="6">
        <v>315</v>
      </c>
      <c r="K5" s="4">
        <v>11</v>
      </c>
      <c r="L5" s="5"/>
      <c r="M5" s="5">
        <v>45</v>
      </c>
      <c r="N5" s="6">
        <v>452</v>
      </c>
      <c r="O5" s="4"/>
      <c r="P5" s="5"/>
      <c r="Q5" s="5">
        <v>53</v>
      </c>
      <c r="R5" s="6">
        <v>528</v>
      </c>
      <c r="S5" s="4">
        <v>20</v>
      </c>
      <c r="T5" s="5"/>
      <c r="U5" s="5">
        <v>148</v>
      </c>
      <c r="V5" s="6">
        <v>253</v>
      </c>
      <c r="W5" s="4">
        <v>9</v>
      </c>
      <c r="X5" s="5"/>
      <c r="Y5" s="5">
        <v>156</v>
      </c>
      <c r="Z5" s="6">
        <v>320</v>
      </c>
      <c r="AA5" s="4"/>
      <c r="AB5" s="5"/>
      <c r="AC5" s="5">
        <v>18</v>
      </c>
      <c r="AD5" s="6">
        <v>73</v>
      </c>
      <c r="AE5" s="4">
        <v>30</v>
      </c>
      <c r="AF5" s="5">
        <v>979</v>
      </c>
      <c r="AG5" s="5">
        <v>5</v>
      </c>
      <c r="AH5" s="5">
        <v>133</v>
      </c>
      <c r="AI5" s="4">
        <v>12</v>
      </c>
      <c r="AJ5" s="5">
        <v>2104</v>
      </c>
      <c r="AK5" s="5">
        <v>77</v>
      </c>
      <c r="AL5" s="6">
        <v>307</v>
      </c>
      <c r="AM5">
        <f>SUM(Table3[[#This Row],[Albert Heijn]:[Jumbo33]])</f>
        <v>6792</v>
      </c>
    </row>
    <row r="6" spans="1:39" x14ac:dyDescent="0.25">
      <c r="A6">
        <v>1004</v>
      </c>
      <c r="B6" t="s">
        <v>9</v>
      </c>
      <c r="C6" s="4"/>
      <c r="D6" s="5"/>
      <c r="E6" s="5">
        <v>3</v>
      </c>
      <c r="F6" s="6">
        <v>155</v>
      </c>
      <c r="G6" s="4"/>
      <c r="H6" s="5"/>
      <c r="I6" s="5"/>
      <c r="J6" s="6">
        <v>155</v>
      </c>
      <c r="K6" s="4"/>
      <c r="L6" s="5"/>
      <c r="M6" s="5"/>
      <c r="N6" s="6">
        <v>233</v>
      </c>
      <c r="O6" s="4"/>
      <c r="P6" s="5"/>
      <c r="Q6" s="5"/>
      <c r="R6" s="6">
        <v>283</v>
      </c>
      <c r="S6" s="4"/>
      <c r="T6" s="5"/>
      <c r="U6" s="5"/>
      <c r="V6" s="6">
        <v>276</v>
      </c>
      <c r="W6" s="4"/>
      <c r="X6" s="5"/>
      <c r="Y6" s="5"/>
      <c r="Z6" s="6">
        <v>148</v>
      </c>
      <c r="AA6" s="4"/>
      <c r="AB6" s="5">
        <v>7989</v>
      </c>
      <c r="AC6" s="5"/>
      <c r="AD6" s="6">
        <v>177</v>
      </c>
      <c r="AE6" s="4"/>
      <c r="AF6" s="5"/>
      <c r="AG6" s="5"/>
      <c r="AH6" s="5">
        <v>292</v>
      </c>
      <c r="AI6" s="4">
        <v>24</v>
      </c>
      <c r="AJ6" s="5"/>
      <c r="AK6" s="5"/>
      <c r="AL6" s="6">
        <v>196</v>
      </c>
      <c r="AM6">
        <f>SUM(Table3[[#This Row],[Albert Heijn]:[Jumbo33]])</f>
        <v>9931</v>
      </c>
    </row>
    <row r="7" spans="1:39" x14ac:dyDescent="0.25">
      <c r="A7">
        <v>1005</v>
      </c>
      <c r="B7" t="s">
        <v>92</v>
      </c>
      <c r="C7" s="4"/>
      <c r="D7" s="5"/>
      <c r="E7" s="5">
        <v>21</v>
      </c>
      <c r="F7" s="6"/>
      <c r="G7" s="4"/>
      <c r="H7" s="5"/>
      <c r="I7" s="5">
        <v>27</v>
      </c>
      <c r="J7" s="6">
        <v>24</v>
      </c>
      <c r="K7" s="4"/>
      <c r="L7" s="5"/>
      <c r="M7" s="5">
        <v>28</v>
      </c>
      <c r="N7" s="6">
        <v>9</v>
      </c>
      <c r="O7" s="4">
        <v>20</v>
      </c>
      <c r="P7" s="5"/>
      <c r="Q7" s="5">
        <v>9</v>
      </c>
      <c r="R7" s="6"/>
      <c r="S7" s="4">
        <v>30</v>
      </c>
      <c r="T7" s="5"/>
      <c r="U7" s="5">
        <v>21</v>
      </c>
      <c r="V7" s="6">
        <v>17</v>
      </c>
      <c r="W7" s="4">
        <v>40</v>
      </c>
      <c r="X7" s="5"/>
      <c r="Y7" s="5">
        <v>53</v>
      </c>
      <c r="Z7" s="6">
        <v>7</v>
      </c>
      <c r="AA7" s="4"/>
      <c r="AB7" s="5"/>
      <c r="AC7" s="5">
        <v>26</v>
      </c>
      <c r="AD7" s="6"/>
      <c r="AE7" s="4">
        <v>74</v>
      </c>
      <c r="AF7" s="5"/>
      <c r="AG7" s="5">
        <v>75</v>
      </c>
      <c r="AH7" s="5"/>
      <c r="AI7" s="4"/>
      <c r="AJ7" s="5"/>
      <c r="AK7" s="5">
        <v>48</v>
      </c>
      <c r="AL7" s="6">
        <v>6</v>
      </c>
      <c r="AM7">
        <f>SUM(Table3[[#This Row],[Albert Heijn]:[Jumbo33]])</f>
        <v>535</v>
      </c>
    </row>
    <row r="8" spans="1:39" x14ac:dyDescent="0.25">
      <c r="A8">
        <v>1006</v>
      </c>
      <c r="B8" t="s">
        <v>11</v>
      </c>
      <c r="C8" s="4"/>
      <c r="D8" s="5"/>
      <c r="E8" s="5"/>
      <c r="F8" s="6">
        <v>196</v>
      </c>
      <c r="G8" s="4"/>
      <c r="H8" s="5"/>
      <c r="I8" s="5"/>
      <c r="J8" s="6">
        <v>44</v>
      </c>
      <c r="K8" s="4"/>
      <c r="L8" s="5"/>
      <c r="M8" s="5"/>
      <c r="N8" s="6">
        <v>27</v>
      </c>
      <c r="O8" s="4"/>
      <c r="P8" s="5"/>
      <c r="Q8" s="5"/>
      <c r="R8" s="6">
        <v>42</v>
      </c>
      <c r="S8" s="4"/>
      <c r="T8" s="5"/>
      <c r="U8" s="5"/>
      <c r="V8" s="6">
        <v>41</v>
      </c>
      <c r="W8" s="4"/>
      <c r="X8" s="5">
        <v>3181</v>
      </c>
      <c r="Y8" s="5"/>
      <c r="Z8" s="6">
        <v>51</v>
      </c>
      <c r="AA8" s="4"/>
      <c r="AB8" s="5"/>
      <c r="AC8" s="5"/>
      <c r="AD8" s="6">
        <v>67</v>
      </c>
      <c r="AE8" s="4"/>
      <c r="AF8" s="5"/>
      <c r="AG8" s="5"/>
      <c r="AH8" s="5">
        <v>41</v>
      </c>
      <c r="AI8" s="4"/>
      <c r="AJ8" s="5"/>
      <c r="AK8" s="5">
        <v>8</v>
      </c>
      <c r="AL8" s="6">
        <v>166</v>
      </c>
      <c r="AM8">
        <f>SUM(Table3[[#This Row],[Albert Heijn]:[Jumbo33]])</f>
        <v>3864</v>
      </c>
    </row>
    <row r="9" spans="1:39" x14ac:dyDescent="0.25">
      <c r="A9">
        <v>1007</v>
      </c>
      <c r="B9" t="s">
        <v>13</v>
      </c>
      <c r="C9" s="4">
        <v>15</v>
      </c>
      <c r="D9" s="5">
        <v>2471</v>
      </c>
      <c r="E9" s="5"/>
      <c r="F9" s="6"/>
      <c r="G9" s="4">
        <v>11</v>
      </c>
      <c r="H9" s="5"/>
      <c r="I9" s="5"/>
      <c r="J9" s="6"/>
      <c r="K9" s="4">
        <v>23</v>
      </c>
      <c r="L9" s="5">
        <v>1882</v>
      </c>
      <c r="M9" s="5"/>
      <c r="N9" s="6"/>
      <c r="O9" s="4">
        <v>9</v>
      </c>
      <c r="P9" s="5"/>
      <c r="Q9" s="5">
        <v>1</v>
      </c>
      <c r="R9" s="6"/>
      <c r="S9" s="4">
        <v>2</v>
      </c>
      <c r="T9" s="5"/>
      <c r="U9" s="5"/>
      <c r="V9" s="6"/>
      <c r="W9" s="4">
        <v>4</v>
      </c>
      <c r="X9" s="5">
        <v>3806</v>
      </c>
      <c r="Y9" s="5">
        <v>2</v>
      </c>
      <c r="Z9" s="6"/>
      <c r="AA9" s="4">
        <v>23</v>
      </c>
      <c r="AB9" s="5"/>
      <c r="AC9" s="5"/>
      <c r="AD9" s="6"/>
      <c r="AE9" s="4">
        <v>6</v>
      </c>
      <c r="AF9" s="5">
        <v>2761</v>
      </c>
      <c r="AG9" s="5"/>
      <c r="AH9" s="5"/>
      <c r="AI9" s="4">
        <v>39</v>
      </c>
      <c r="AJ9" s="5"/>
      <c r="AK9" s="5"/>
      <c r="AL9" s="6"/>
      <c r="AM9">
        <f>SUM(Table3[[#This Row],[Albert Heijn]:[Jumbo33]])</f>
        <v>11055</v>
      </c>
    </row>
    <row r="10" spans="1:39" x14ac:dyDescent="0.25">
      <c r="A10">
        <v>1008</v>
      </c>
      <c r="B10" t="s">
        <v>17</v>
      </c>
      <c r="C10" s="4"/>
      <c r="D10" s="5"/>
      <c r="E10" s="5"/>
      <c r="F10" s="6"/>
      <c r="G10" s="4"/>
      <c r="H10" s="5">
        <v>3024</v>
      </c>
      <c r="I10" s="5"/>
      <c r="J10" s="6"/>
      <c r="K10" s="4"/>
      <c r="L10" s="5"/>
      <c r="M10" s="5"/>
      <c r="N10" s="6"/>
      <c r="O10" s="4"/>
      <c r="P10" s="5"/>
      <c r="Q10" s="5"/>
      <c r="R10" s="6"/>
      <c r="S10" s="4"/>
      <c r="T10" s="5"/>
      <c r="U10" s="5">
        <v>6</v>
      </c>
      <c r="V10" s="6"/>
      <c r="W10" s="4"/>
      <c r="X10" s="5"/>
      <c r="Y10" s="5"/>
      <c r="Z10" s="6"/>
      <c r="AA10" s="4"/>
      <c r="AB10" s="5"/>
      <c r="AC10" s="5"/>
      <c r="AD10" s="6"/>
      <c r="AE10" s="4"/>
      <c r="AF10" s="5">
        <v>4000</v>
      </c>
      <c r="AG10" s="5">
        <v>6</v>
      </c>
      <c r="AH10" s="5"/>
      <c r="AI10" s="4"/>
      <c r="AJ10" s="5"/>
      <c r="AK10" s="5">
        <v>8</v>
      </c>
      <c r="AL10" s="6"/>
      <c r="AM10">
        <f>SUM(Table3[[#This Row],[Albert Heijn]:[Jumbo33]])</f>
        <v>7044</v>
      </c>
    </row>
    <row r="11" spans="1:39" x14ac:dyDescent="0.25">
      <c r="A11">
        <v>1009</v>
      </c>
      <c r="B11" t="s">
        <v>93</v>
      </c>
      <c r="C11" s="4">
        <v>292</v>
      </c>
      <c r="D11" s="5"/>
      <c r="E11" s="5"/>
      <c r="F11" s="6">
        <v>565</v>
      </c>
      <c r="G11" s="4"/>
      <c r="H11" s="5"/>
      <c r="I11" s="5"/>
      <c r="J11" s="6">
        <v>495</v>
      </c>
      <c r="K11" s="4">
        <v>1636</v>
      </c>
      <c r="L11" s="5"/>
      <c r="M11" s="5"/>
      <c r="N11" s="6">
        <v>834</v>
      </c>
      <c r="O11" s="4">
        <v>847</v>
      </c>
      <c r="P11" s="5"/>
      <c r="Q11" s="5"/>
      <c r="R11" s="6"/>
      <c r="S11" s="4">
        <v>586</v>
      </c>
      <c r="T11" s="5"/>
      <c r="U11" s="5"/>
      <c r="V11" s="6">
        <v>2853</v>
      </c>
      <c r="W11" s="4">
        <v>696</v>
      </c>
      <c r="X11" s="5"/>
      <c r="Y11" s="5"/>
      <c r="Z11" s="6">
        <v>1637</v>
      </c>
      <c r="AA11" s="4">
        <v>1788</v>
      </c>
      <c r="AB11" s="5"/>
      <c r="AC11" s="5"/>
      <c r="AD11" s="6">
        <v>198</v>
      </c>
      <c r="AE11" s="4"/>
      <c r="AF11" s="5"/>
      <c r="AG11" s="5"/>
      <c r="AH11" s="5">
        <v>3183</v>
      </c>
      <c r="AI11" s="4">
        <v>2025</v>
      </c>
      <c r="AJ11" s="5"/>
      <c r="AK11" s="5"/>
      <c r="AL11" s="6">
        <v>2989</v>
      </c>
      <c r="AM11">
        <f>SUM(Table3[[#This Row],[Albert Heijn]:[Jumbo33]])</f>
        <v>20624</v>
      </c>
    </row>
    <row r="12" spans="1:39" x14ac:dyDescent="0.25">
      <c r="A12">
        <v>1010</v>
      </c>
      <c r="B12" t="s">
        <v>94</v>
      </c>
      <c r="C12" s="4"/>
      <c r="D12" s="5"/>
      <c r="E12" s="5"/>
      <c r="F12" s="6"/>
      <c r="G12" s="4"/>
      <c r="H12" s="5"/>
      <c r="I12" s="5">
        <v>1</v>
      </c>
      <c r="J12" s="6"/>
      <c r="K12" s="4"/>
      <c r="L12" s="5"/>
      <c r="M12" s="5"/>
      <c r="N12" s="6"/>
      <c r="O12" s="4"/>
      <c r="P12" s="5"/>
      <c r="Q12" s="5"/>
      <c r="R12" s="6"/>
      <c r="S12" s="4"/>
      <c r="T12" s="5"/>
      <c r="U12" s="5"/>
      <c r="V12" s="6"/>
      <c r="W12" s="4"/>
      <c r="X12" s="5"/>
      <c r="Y12" s="5"/>
      <c r="Z12" s="6"/>
      <c r="AA12" s="4"/>
      <c r="AB12" s="5"/>
      <c r="AC12" s="5"/>
      <c r="AD12" s="6"/>
      <c r="AE12" s="4"/>
      <c r="AF12" s="5"/>
      <c r="AG12" s="5"/>
      <c r="AH12" s="5"/>
      <c r="AI12" s="4">
        <v>6</v>
      </c>
      <c r="AJ12" s="5"/>
      <c r="AK12" s="5"/>
      <c r="AL12" s="6"/>
      <c r="AM12">
        <f>SUM(Table3[[#This Row],[Albert Heijn]:[Jumbo33]])</f>
        <v>7</v>
      </c>
    </row>
    <row r="13" spans="1:39" x14ac:dyDescent="0.25">
      <c r="A13">
        <v>1011</v>
      </c>
      <c r="B13" t="s">
        <v>19</v>
      </c>
      <c r="C13" s="4"/>
      <c r="D13" s="5"/>
      <c r="E13" s="5"/>
      <c r="F13" s="6"/>
      <c r="G13" s="4"/>
      <c r="H13" s="5">
        <v>2456</v>
      </c>
      <c r="I13" s="5"/>
      <c r="J13" s="6"/>
      <c r="K13" s="4"/>
      <c r="L13" s="5">
        <v>2663</v>
      </c>
      <c r="M13" s="5"/>
      <c r="N13" s="6"/>
      <c r="O13" s="4">
        <v>1</v>
      </c>
      <c r="P13" s="5"/>
      <c r="Q13" s="5"/>
      <c r="R13" s="6"/>
      <c r="S13" s="4"/>
      <c r="T13" s="5"/>
      <c r="U13" s="5"/>
      <c r="V13" s="6"/>
      <c r="W13" s="4"/>
      <c r="X13" s="5">
        <v>866</v>
      </c>
      <c r="Y13" s="5"/>
      <c r="Z13" s="6"/>
      <c r="AA13" s="4"/>
      <c r="AB13" s="5">
        <v>1575</v>
      </c>
      <c r="AC13" s="5"/>
      <c r="AD13" s="6"/>
      <c r="AE13" s="4"/>
      <c r="AF13" s="5">
        <v>2572</v>
      </c>
      <c r="AG13" s="5"/>
      <c r="AH13" s="5"/>
      <c r="AI13" s="4"/>
      <c r="AJ13" s="5">
        <v>2600</v>
      </c>
      <c r="AK13" s="5"/>
      <c r="AL13" s="6"/>
      <c r="AM13">
        <f>SUM(Table3[[#This Row],[Albert Heijn]:[Jumbo33]])</f>
        <v>12733</v>
      </c>
    </row>
    <row r="14" spans="1:39" x14ac:dyDescent="0.25">
      <c r="A14">
        <v>1012</v>
      </c>
      <c r="B14" t="s">
        <v>95</v>
      </c>
      <c r="C14" s="4">
        <v>237</v>
      </c>
      <c r="D14" s="5"/>
      <c r="E14" s="5"/>
      <c r="F14" s="6"/>
      <c r="G14" s="4">
        <v>215</v>
      </c>
      <c r="H14" s="5"/>
      <c r="I14" s="5"/>
      <c r="J14" s="6">
        <v>1</v>
      </c>
      <c r="K14" s="4">
        <v>1624</v>
      </c>
      <c r="L14" s="5"/>
      <c r="M14" s="5">
        <v>44</v>
      </c>
      <c r="N14" s="6"/>
      <c r="O14" s="4">
        <v>479</v>
      </c>
      <c r="P14" s="5"/>
      <c r="Q14" s="5"/>
      <c r="R14" s="6"/>
      <c r="S14" s="4">
        <v>661</v>
      </c>
      <c r="T14" s="5"/>
      <c r="U14" s="5"/>
      <c r="V14" s="6"/>
      <c r="W14" s="4">
        <v>328</v>
      </c>
      <c r="X14" s="5"/>
      <c r="Y14" s="5"/>
      <c r="Z14" s="6"/>
      <c r="AA14" s="4">
        <v>164</v>
      </c>
      <c r="AB14" s="5"/>
      <c r="AC14" s="5">
        <v>82</v>
      </c>
      <c r="AD14" s="6"/>
      <c r="AE14" s="4">
        <v>312</v>
      </c>
      <c r="AF14" s="5"/>
      <c r="AG14" s="5"/>
      <c r="AH14" s="5"/>
      <c r="AI14" s="4">
        <v>113</v>
      </c>
      <c r="AJ14" s="5"/>
      <c r="AK14" s="5"/>
      <c r="AL14" s="6"/>
      <c r="AM14">
        <f>SUM(Table3[[#This Row],[Albert Heijn]:[Jumbo33]])</f>
        <v>4260</v>
      </c>
    </row>
    <row r="15" spans="1:39" x14ac:dyDescent="0.25">
      <c r="A15">
        <v>1013</v>
      </c>
      <c r="B15" t="s">
        <v>23</v>
      </c>
      <c r="C15" s="4"/>
      <c r="D15" s="5"/>
      <c r="E15" s="5"/>
      <c r="F15" s="6">
        <v>104</v>
      </c>
      <c r="G15" s="4">
        <v>190</v>
      </c>
      <c r="H15" s="5"/>
      <c r="I15" s="5"/>
      <c r="J15" s="6">
        <v>99</v>
      </c>
      <c r="K15" s="4">
        <v>92</v>
      </c>
      <c r="L15" s="5">
        <v>517</v>
      </c>
      <c r="M15" s="5"/>
      <c r="N15" s="6">
        <v>48</v>
      </c>
      <c r="O15" s="4"/>
      <c r="P15" s="5"/>
      <c r="Q15" s="5"/>
      <c r="R15" s="6">
        <v>164</v>
      </c>
      <c r="S15" s="4">
        <v>94</v>
      </c>
      <c r="T15" s="5"/>
      <c r="U15" s="5"/>
      <c r="V15" s="6">
        <v>181</v>
      </c>
      <c r="W15" s="4"/>
      <c r="X15" s="5"/>
      <c r="Y15" s="5"/>
      <c r="Z15" s="6">
        <v>406</v>
      </c>
      <c r="AA15" s="4">
        <v>105</v>
      </c>
      <c r="AB15" s="5"/>
      <c r="AC15" s="5"/>
      <c r="AD15" s="6">
        <v>441</v>
      </c>
      <c r="AE15" s="4">
        <v>38</v>
      </c>
      <c r="AF15" s="5"/>
      <c r="AG15" s="5"/>
      <c r="AH15" s="5">
        <v>286</v>
      </c>
      <c r="AI15" s="4">
        <v>254</v>
      </c>
      <c r="AJ15" s="5"/>
      <c r="AK15" s="5"/>
      <c r="AL15" s="6">
        <v>34</v>
      </c>
      <c r="AM15">
        <f>SUM(Table3[[#This Row],[Albert Heijn]:[Jumbo33]])</f>
        <v>3053</v>
      </c>
    </row>
    <row r="16" spans="1:39" x14ac:dyDescent="0.25">
      <c r="A16">
        <v>1014</v>
      </c>
      <c r="B16" t="s">
        <v>24</v>
      </c>
      <c r="C16" s="4">
        <v>81</v>
      </c>
      <c r="D16" s="5"/>
      <c r="E16" s="5"/>
      <c r="F16" s="6"/>
      <c r="G16" s="4">
        <v>2740</v>
      </c>
      <c r="H16" s="5">
        <v>141</v>
      </c>
      <c r="I16" s="5"/>
      <c r="J16" s="6"/>
      <c r="K16" s="4">
        <v>2344</v>
      </c>
      <c r="L16" s="5"/>
      <c r="M16" s="5"/>
      <c r="N16" s="6"/>
      <c r="O16" s="4">
        <v>2011</v>
      </c>
      <c r="P16" s="5"/>
      <c r="Q16" s="5"/>
      <c r="R16" s="6"/>
      <c r="S16" s="4">
        <v>4122</v>
      </c>
      <c r="T16" s="5"/>
      <c r="U16" s="5"/>
      <c r="V16" s="6"/>
      <c r="W16" s="4">
        <v>2770</v>
      </c>
      <c r="X16" s="5"/>
      <c r="Y16" s="5">
        <v>6</v>
      </c>
      <c r="Z16" s="6"/>
      <c r="AA16" s="4">
        <v>1198</v>
      </c>
      <c r="AB16" s="5"/>
      <c r="AC16" s="5"/>
      <c r="AD16" s="6"/>
      <c r="AE16" s="4">
        <v>2465</v>
      </c>
      <c r="AF16" s="5"/>
      <c r="AG16" s="5"/>
      <c r="AH16" s="5"/>
      <c r="AI16" s="4">
        <v>2450</v>
      </c>
      <c r="AJ16" s="5"/>
      <c r="AK16" s="5"/>
      <c r="AL16" s="6"/>
      <c r="AM16">
        <f>SUM(Table3[[#This Row],[Albert Heijn]:[Jumbo33]])</f>
        <v>20328</v>
      </c>
    </row>
    <row r="17" spans="1:39" x14ac:dyDescent="0.25">
      <c r="A17">
        <v>1015</v>
      </c>
      <c r="B17" t="s">
        <v>96</v>
      </c>
      <c r="C17" s="4">
        <v>1262</v>
      </c>
      <c r="D17" s="5"/>
      <c r="E17" s="5"/>
      <c r="F17" s="6"/>
      <c r="G17" s="4">
        <v>2621</v>
      </c>
      <c r="H17" s="5"/>
      <c r="I17" s="5"/>
      <c r="J17" s="6"/>
      <c r="K17" s="4">
        <v>1254</v>
      </c>
      <c r="L17" s="5"/>
      <c r="M17" s="5">
        <v>6</v>
      </c>
      <c r="N17" s="6">
        <v>70</v>
      </c>
      <c r="O17" s="4">
        <v>738</v>
      </c>
      <c r="P17" s="5"/>
      <c r="Q17" s="5">
        <v>15</v>
      </c>
      <c r="R17" s="6"/>
      <c r="S17" s="4">
        <v>969</v>
      </c>
      <c r="T17" s="5"/>
      <c r="U17" s="5">
        <v>4</v>
      </c>
      <c r="V17" s="6"/>
      <c r="W17" s="4">
        <v>702</v>
      </c>
      <c r="X17" s="5"/>
      <c r="Y17" s="5"/>
      <c r="Z17" s="6"/>
      <c r="AA17" s="4">
        <v>2485</v>
      </c>
      <c r="AB17" s="5"/>
      <c r="AC17" s="5">
        <v>1</v>
      </c>
      <c r="AD17" s="6">
        <v>437</v>
      </c>
      <c r="AE17" s="4">
        <v>1536</v>
      </c>
      <c r="AF17" s="5"/>
      <c r="AG17" s="5"/>
      <c r="AH17" s="5"/>
      <c r="AI17" s="4">
        <v>1156</v>
      </c>
      <c r="AJ17" s="5"/>
      <c r="AK17" s="5"/>
      <c r="AL17" s="6"/>
      <c r="AM17">
        <f>SUM(Table3[[#This Row],[Albert Heijn]:[Jumbo33]])</f>
        <v>13256</v>
      </c>
    </row>
    <row r="18" spans="1:39" x14ac:dyDescent="0.25">
      <c r="A18">
        <v>1016</v>
      </c>
      <c r="B18" t="s">
        <v>97</v>
      </c>
      <c r="C18" s="4">
        <v>14</v>
      </c>
      <c r="D18" s="5"/>
      <c r="E18" s="5">
        <v>2</v>
      </c>
      <c r="F18" s="6"/>
      <c r="G18" s="4">
        <v>9</v>
      </c>
      <c r="H18" s="5"/>
      <c r="I18" s="5">
        <v>2</v>
      </c>
      <c r="J18" s="6">
        <v>4</v>
      </c>
      <c r="K18" s="4">
        <v>1</v>
      </c>
      <c r="L18" s="5"/>
      <c r="M18" s="5"/>
      <c r="N18" s="6">
        <v>43</v>
      </c>
      <c r="O18" s="4">
        <v>559</v>
      </c>
      <c r="P18" s="5"/>
      <c r="Q18" s="5"/>
      <c r="R18" s="6">
        <v>6</v>
      </c>
      <c r="S18" s="4">
        <v>505</v>
      </c>
      <c r="T18" s="5"/>
      <c r="U18" s="5">
        <v>10</v>
      </c>
      <c r="V18" s="6"/>
      <c r="W18" s="4">
        <v>501</v>
      </c>
      <c r="X18" s="5"/>
      <c r="Y18" s="5"/>
      <c r="Z18" s="6">
        <v>17</v>
      </c>
      <c r="AA18" s="4">
        <v>552</v>
      </c>
      <c r="AB18" s="5"/>
      <c r="AC18" s="5"/>
      <c r="AD18" s="6"/>
      <c r="AE18" s="4">
        <v>984</v>
      </c>
      <c r="AF18" s="5"/>
      <c r="AG18" s="5"/>
      <c r="AH18" s="5">
        <v>10</v>
      </c>
      <c r="AI18" s="4">
        <v>639</v>
      </c>
      <c r="AJ18" s="5"/>
      <c r="AK18" s="5">
        <v>23</v>
      </c>
      <c r="AL18" s="6">
        <v>3</v>
      </c>
      <c r="AM18">
        <f>SUM(Table3[[#This Row],[Albert Heijn]:[Jumbo33]])</f>
        <v>3884</v>
      </c>
    </row>
    <row r="19" spans="1:39" x14ac:dyDescent="0.25">
      <c r="A19">
        <v>1017</v>
      </c>
      <c r="B19" t="s">
        <v>26</v>
      </c>
      <c r="C19" s="4"/>
      <c r="D19" s="5">
        <v>4951</v>
      </c>
      <c r="E19" s="5">
        <v>587</v>
      </c>
      <c r="F19" s="6"/>
      <c r="G19" s="4">
        <v>4</v>
      </c>
      <c r="H19" s="5"/>
      <c r="I19" s="5">
        <v>347</v>
      </c>
      <c r="J19" s="6"/>
      <c r="K19" s="4"/>
      <c r="L19" s="5"/>
      <c r="M19" s="5">
        <v>277</v>
      </c>
      <c r="N19" s="6"/>
      <c r="O19" s="4"/>
      <c r="P19" s="5">
        <v>4173</v>
      </c>
      <c r="Q19" s="5">
        <v>163</v>
      </c>
      <c r="R19" s="6"/>
      <c r="S19" s="4"/>
      <c r="T19" s="5"/>
      <c r="U19" s="5">
        <v>200</v>
      </c>
      <c r="V19" s="6"/>
      <c r="W19" s="4"/>
      <c r="X19" s="5">
        <v>4180</v>
      </c>
      <c r="Y19" s="5">
        <v>367</v>
      </c>
      <c r="Z19" s="6"/>
      <c r="AA19" s="4"/>
      <c r="AB19" s="5"/>
      <c r="AC19" s="5">
        <v>360</v>
      </c>
      <c r="AD19" s="6"/>
      <c r="AE19" s="4"/>
      <c r="AF19" s="5"/>
      <c r="AG19" s="5">
        <v>175</v>
      </c>
      <c r="AH19" s="5"/>
      <c r="AI19" s="4"/>
      <c r="AJ19" s="5"/>
      <c r="AK19" s="5"/>
      <c r="AL19" s="6"/>
      <c r="AM19">
        <f>SUM(Table3[[#This Row],[Albert Heijn]:[Jumbo33]])</f>
        <v>15784</v>
      </c>
    </row>
    <row r="20" spans="1:39" x14ac:dyDescent="0.25">
      <c r="A20">
        <v>1018</v>
      </c>
      <c r="B20" t="s">
        <v>29</v>
      </c>
      <c r="C20" s="4">
        <v>1054</v>
      </c>
      <c r="D20" s="5"/>
      <c r="E20" s="5">
        <v>10</v>
      </c>
      <c r="F20" s="6"/>
      <c r="G20" s="4">
        <v>2014</v>
      </c>
      <c r="H20" s="5"/>
      <c r="I20" s="5">
        <v>30</v>
      </c>
      <c r="J20" s="6"/>
      <c r="K20" s="4">
        <v>1710</v>
      </c>
      <c r="L20" s="5"/>
      <c r="M20" s="5">
        <v>4</v>
      </c>
      <c r="N20" s="6"/>
      <c r="O20" s="4">
        <v>2284</v>
      </c>
      <c r="P20" s="5">
        <v>280</v>
      </c>
      <c r="Q20" s="5"/>
      <c r="R20" s="6"/>
      <c r="S20" s="4">
        <v>1675</v>
      </c>
      <c r="T20" s="5"/>
      <c r="U20" s="5"/>
      <c r="V20" s="6"/>
      <c r="W20" s="4">
        <v>1749</v>
      </c>
      <c r="X20" s="5"/>
      <c r="Y20" s="5">
        <v>63</v>
      </c>
      <c r="Z20" s="6"/>
      <c r="AA20" s="4">
        <v>1309</v>
      </c>
      <c r="AB20" s="5"/>
      <c r="AC20" s="5">
        <v>13</v>
      </c>
      <c r="AD20" s="6"/>
      <c r="AE20" s="4">
        <v>2067</v>
      </c>
      <c r="AF20" s="5"/>
      <c r="AG20" s="5"/>
      <c r="AH20" s="5"/>
      <c r="AI20" s="4">
        <v>1693</v>
      </c>
      <c r="AJ20" s="5"/>
      <c r="AK20" s="5">
        <v>1</v>
      </c>
      <c r="AL20" s="6"/>
      <c r="AM20">
        <f>SUM(Table3[[#This Row],[Albert Heijn]:[Jumbo33]])</f>
        <v>15956</v>
      </c>
    </row>
    <row r="21" spans="1:39" x14ac:dyDescent="0.25">
      <c r="A21">
        <v>1019</v>
      </c>
      <c r="B21" t="s">
        <v>98</v>
      </c>
      <c r="C21" s="4"/>
      <c r="D21" s="5"/>
      <c r="E21" s="5">
        <v>309</v>
      </c>
      <c r="F21" s="6">
        <v>48</v>
      </c>
      <c r="G21" s="4"/>
      <c r="H21" s="5"/>
      <c r="I21" s="5">
        <v>197</v>
      </c>
      <c r="J21" s="6">
        <v>86</v>
      </c>
      <c r="K21" s="4">
        <v>9</v>
      </c>
      <c r="L21" s="5"/>
      <c r="M21" s="5">
        <v>226</v>
      </c>
      <c r="N21" s="6">
        <v>117</v>
      </c>
      <c r="O21" s="4"/>
      <c r="P21" s="5"/>
      <c r="Q21" s="5">
        <v>166</v>
      </c>
      <c r="R21" s="6">
        <v>43</v>
      </c>
      <c r="S21" s="4">
        <v>110</v>
      </c>
      <c r="T21" s="5"/>
      <c r="U21" s="5">
        <v>254</v>
      </c>
      <c r="V21" s="6">
        <v>55</v>
      </c>
      <c r="W21" s="4">
        <v>158</v>
      </c>
      <c r="X21" s="5"/>
      <c r="Y21" s="5">
        <v>303</v>
      </c>
      <c r="Z21" s="6">
        <v>54</v>
      </c>
      <c r="AA21" s="4">
        <v>32</v>
      </c>
      <c r="AB21" s="5"/>
      <c r="AC21" s="5">
        <v>258</v>
      </c>
      <c r="AD21" s="6">
        <v>127</v>
      </c>
      <c r="AE21" s="4">
        <v>132</v>
      </c>
      <c r="AF21" s="5"/>
      <c r="AG21" s="5">
        <v>97</v>
      </c>
      <c r="AH21" s="5">
        <v>116</v>
      </c>
      <c r="AI21" s="4"/>
      <c r="AJ21" s="5"/>
      <c r="AK21" s="5">
        <v>125</v>
      </c>
      <c r="AL21" s="6">
        <v>72</v>
      </c>
      <c r="AM21">
        <f>SUM(Table3[[#This Row],[Albert Heijn]:[Jumbo33]])</f>
        <v>3094</v>
      </c>
    </row>
    <row r="22" spans="1:39" x14ac:dyDescent="0.25">
      <c r="A22">
        <v>1020</v>
      </c>
      <c r="B22" t="s">
        <v>99</v>
      </c>
      <c r="C22" s="4">
        <v>579</v>
      </c>
      <c r="D22" s="5"/>
      <c r="E22" s="5"/>
      <c r="F22" s="6"/>
      <c r="G22" s="4">
        <v>1488</v>
      </c>
      <c r="H22" s="5"/>
      <c r="I22" s="5">
        <v>83</v>
      </c>
      <c r="J22" s="6"/>
      <c r="K22" s="4">
        <v>2050</v>
      </c>
      <c r="L22" s="5"/>
      <c r="M22" s="5">
        <v>50</v>
      </c>
      <c r="N22" s="6"/>
      <c r="O22" s="4">
        <v>2507</v>
      </c>
      <c r="P22" s="5"/>
      <c r="Q22" s="5">
        <v>1</v>
      </c>
      <c r="R22" s="6"/>
      <c r="S22" s="4">
        <v>2242</v>
      </c>
      <c r="T22" s="5"/>
      <c r="U22" s="5">
        <v>55</v>
      </c>
      <c r="V22" s="6"/>
      <c r="W22" s="4">
        <v>1091</v>
      </c>
      <c r="X22" s="5"/>
      <c r="Y22" s="5">
        <v>218</v>
      </c>
      <c r="Z22" s="6"/>
      <c r="AA22" s="4">
        <v>2382</v>
      </c>
      <c r="AB22" s="5"/>
      <c r="AC22" s="5">
        <v>50</v>
      </c>
      <c r="AD22" s="6"/>
      <c r="AE22" s="4">
        <v>1127</v>
      </c>
      <c r="AF22" s="5"/>
      <c r="AG22" s="5">
        <v>97</v>
      </c>
      <c r="AH22" s="5"/>
      <c r="AI22" s="4">
        <v>1467</v>
      </c>
      <c r="AJ22" s="5"/>
      <c r="AK22" s="5"/>
      <c r="AL22" s="6"/>
      <c r="AM22">
        <f>SUM(Table3[[#This Row],[Albert Heijn]:[Jumbo33]])</f>
        <v>15487</v>
      </c>
    </row>
    <row r="23" spans="1:39" x14ac:dyDescent="0.25">
      <c r="A23">
        <v>1021</v>
      </c>
      <c r="B23" t="s">
        <v>100</v>
      </c>
      <c r="C23" s="4"/>
      <c r="D23" s="5"/>
      <c r="E23" s="5">
        <v>65</v>
      </c>
      <c r="F23" s="6"/>
      <c r="G23" s="4"/>
      <c r="H23" s="5"/>
      <c r="I23" s="5">
        <v>150</v>
      </c>
      <c r="J23" s="6"/>
      <c r="K23" s="4"/>
      <c r="L23" s="5"/>
      <c r="M23" s="5">
        <v>487</v>
      </c>
      <c r="N23" s="6"/>
      <c r="O23" s="4">
        <v>78</v>
      </c>
      <c r="P23" s="5"/>
      <c r="Q23" s="5">
        <v>169</v>
      </c>
      <c r="R23" s="6"/>
      <c r="S23" s="4">
        <v>73</v>
      </c>
      <c r="T23" s="5"/>
      <c r="U23" s="5">
        <v>499</v>
      </c>
      <c r="V23" s="6"/>
      <c r="W23" s="4">
        <v>92</v>
      </c>
      <c r="X23" s="5"/>
      <c r="Y23" s="5">
        <v>31</v>
      </c>
      <c r="Z23" s="6"/>
      <c r="AA23" s="4">
        <v>112</v>
      </c>
      <c r="AB23" s="5"/>
      <c r="AC23" s="5">
        <v>92</v>
      </c>
      <c r="AD23" s="6"/>
      <c r="AE23" s="4">
        <v>465</v>
      </c>
      <c r="AF23" s="5"/>
      <c r="AG23" s="5">
        <v>534</v>
      </c>
      <c r="AH23" s="5"/>
      <c r="AI23" s="4">
        <v>129</v>
      </c>
      <c r="AJ23" s="5"/>
      <c r="AK23" s="5">
        <v>144</v>
      </c>
      <c r="AL23" s="6"/>
      <c r="AM23">
        <f>SUM(Table3[[#This Row],[Albert Heijn]:[Jumbo33]])</f>
        <v>3120</v>
      </c>
    </row>
    <row r="24" spans="1:39" x14ac:dyDescent="0.25">
      <c r="A24">
        <v>1022</v>
      </c>
      <c r="B24" t="s">
        <v>30</v>
      </c>
      <c r="C24" s="4">
        <v>781</v>
      </c>
      <c r="D24" s="5">
        <v>1</v>
      </c>
      <c r="E24" s="5">
        <v>4209</v>
      </c>
      <c r="F24" s="6"/>
      <c r="G24" s="4">
        <v>2878</v>
      </c>
      <c r="H24" s="5"/>
      <c r="I24" s="5">
        <v>5294</v>
      </c>
      <c r="J24" s="6"/>
      <c r="K24" s="4">
        <v>141</v>
      </c>
      <c r="L24" s="5"/>
      <c r="M24" s="5">
        <v>4458</v>
      </c>
      <c r="N24" s="6"/>
      <c r="O24" s="4">
        <v>153</v>
      </c>
      <c r="P24" s="5"/>
      <c r="Q24" s="5">
        <v>4383</v>
      </c>
      <c r="R24" s="6"/>
      <c r="S24" s="4">
        <v>63</v>
      </c>
      <c r="T24" s="5"/>
      <c r="U24" s="5">
        <v>2313</v>
      </c>
      <c r="V24" s="6"/>
      <c r="W24" s="4"/>
      <c r="X24" s="5"/>
      <c r="Y24" s="5">
        <v>781</v>
      </c>
      <c r="Z24" s="6"/>
      <c r="AA24" s="4">
        <v>2</v>
      </c>
      <c r="AB24" s="5"/>
      <c r="AC24" s="5">
        <v>323</v>
      </c>
      <c r="AD24" s="6"/>
      <c r="AE24" s="4">
        <v>3</v>
      </c>
      <c r="AF24" s="5"/>
      <c r="AG24" s="5">
        <v>325</v>
      </c>
      <c r="AH24" s="5"/>
      <c r="AI24" s="4">
        <v>8</v>
      </c>
      <c r="AJ24" s="5"/>
      <c r="AK24" s="5">
        <v>194</v>
      </c>
      <c r="AL24" s="6"/>
      <c r="AM24">
        <f>SUM(Table3[[#This Row],[Albert Heijn]:[Jumbo33]])</f>
        <v>26310</v>
      </c>
    </row>
    <row r="25" spans="1:39" x14ac:dyDescent="0.25">
      <c r="A25">
        <v>1023</v>
      </c>
      <c r="B25" t="s">
        <v>32</v>
      </c>
      <c r="C25" s="4"/>
      <c r="D25" s="5">
        <v>815</v>
      </c>
      <c r="E25" s="5"/>
      <c r="F25" s="6"/>
      <c r="G25" s="4"/>
      <c r="H25" s="5">
        <v>710</v>
      </c>
      <c r="I25" s="5"/>
      <c r="J25" s="6"/>
      <c r="K25" s="4"/>
      <c r="L25" s="5">
        <v>1180</v>
      </c>
      <c r="M25" s="5"/>
      <c r="N25" s="6"/>
      <c r="O25" s="4"/>
      <c r="P25" s="5">
        <v>1569</v>
      </c>
      <c r="Q25" s="5"/>
      <c r="R25" s="6"/>
      <c r="S25" s="4"/>
      <c r="T25" s="5">
        <v>2144</v>
      </c>
      <c r="U25" s="5"/>
      <c r="V25" s="6"/>
      <c r="W25" s="4">
        <v>1316</v>
      </c>
      <c r="X25" s="5">
        <v>2074</v>
      </c>
      <c r="Y25" s="5"/>
      <c r="Z25" s="6">
        <v>227</v>
      </c>
      <c r="AA25" s="4"/>
      <c r="AB25" s="5"/>
      <c r="AC25" s="5">
        <v>32</v>
      </c>
      <c r="AD25" s="6"/>
      <c r="AE25" s="4"/>
      <c r="AF25" s="5">
        <v>1611</v>
      </c>
      <c r="AG25" s="5">
        <v>8</v>
      </c>
      <c r="AH25" s="5"/>
      <c r="AI25" s="4"/>
      <c r="AJ25" s="5">
        <v>1119</v>
      </c>
      <c r="AK25" s="5"/>
      <c r="AL25" s="6"/>
      <c r="AM25">
        <f>SUM(Table3[[#This Row],[Albert Heijn]:[Jumbo33]])</f>
        <v>12805</v>
      </c>
    </row>
    <row r="26" spans="1:39" x14ac:dyDescent="0.25">
      <c r="A26">
        <v>1024</v>
      </c>
      <c r="B26" t="s">
        <v>35</v>
      </c>
      <c r="C26" s="4">
        <v>46</v>
      </c>
      <c r="D26" s="5">
        <v>1899</v>
      </c>
      <c r="E26" s="5"/>
      <c r="F26" s="6"/>
      <c r="G26" s="4">
        <v>42</v>
      </c>
      <c r="H26" s="5"/>
      <c r="I26" s="5">
        <v>3</v>
      </c>
      <c r="J26" s="6"/>
      <c r="K26" s="4">
        <v>20</v>
      </c>
      <c r="L26" s="5"/>
      <c r="M26" s="5">
        <v>4</v>
      </c>
      <c r="N26" s="6"/>
      <c r="O26" s="4">
        <v>22</v>
      </c>
      <c r="P26" s="5"/>
      <c r="Q26" s="5"/>
      <c r="R26" s="6"/>
      <c r="S26" s="4">
        <v>44</v>
      </c>
      <c r="T26" s="5"/>
      <c r="U26" s="5"/>
      <c r="V26" s="6"/>
      <c r="W26" s="4">
        <v>54</v>
      </c>
      <c r="X26" s="5">
        <v>222</v>
      </c>
      <c r="Y26" s="5">
        <v>38</v>
      </c>
      <c r="Z26" s="6"/>
      <c r="AA26" s="4">
        <v>54</v>
      </c>
      <c r="AB26" s="5">
        <v>1032</v>
      </c>
      <c r="AC26" s="5"/>
      <c r="AD26" s="6"/>
      <c r="AE26" s="4">
        <v>43</v>
      </c>
      <c r="AF26" s="5">
        <v>854</v>
      </c>
      <c r="AG26" s="5">
        <v>6</v>
      </c>
      <c r="AH26" s="5"/>
      <c r="AI26" s="4">
        <v>25</v>
      </c>
      <c r="AJ26" s="5">
        <v>372</v>
      </c>
      <c r="AK26" s="5"/>
      <c r="AL26" s="6"/>
      <c r="AM26">
        <f>SUM(Table3[[#This Row],[Albert Heijn]:[Jumbo33]])</f>
        <v>4780</v>
      </c>
    </row>
    <row r="27" spans="1:39" x14ac:dyDescent="0.25">
      <c r="A27">
        <v>1025</v>
      </c>
      <c r="B27" t="s">
        <v>37</v>
      </c>
      <c r="C27" s="4">
        <v>521</v>
      </c>
      <c r="D27" s="5"/>
      <c r="E27" s="5">
        <v>120</v>
      </c>
      <c r="F27" s="6">
        <v>22</v>
      </c>
      <c r="G27" s="4">
        <v>602</v>
      </c>
      <c r="H27" s="5"/>
      <c r="I27" s="5">
        <v>157</v>
      </c>
      <c r="J27" s="6">
        <v>46</v>
      </c>
      <c r="K27" s="4">
        <v>449</v>
      </c>
      <c r="L27" s="5"/>
      <c r="M27" s="5">
        <v>204</v>
      </c>
      <c r="N27" s="6"/>
      <c r="O27" s="4">
        <v>343</v>
      </c>
      <c r="P27" s="5"/>
      <c r="Q27" s="5">
        <v>215</v>
      </c>
      <c r="R27" s="6"/>
      <c r="S27" s="4">
        <v>350</v>
      </c>
      <c r="T27" s="5">
        <v>3464</v>
      </c>
      <c r="U27" s="5">
        <v>277</v>
      </c>
      <c r="V27" s="6"/>
      <c r="W27" s="4">
        <v>1114</v>
      </c>
      <c r="X27" s="5">
        <v>1225</v>
      </c>
      <c r="Y27" s="5">
        <v>210</v>
      </c>
      <c r="Z27" s="6">
        <v>171</v>
      </c>
      <c r="AA27" s="4">
        <v>538</v>
      </c>
      <c r="AB27" s="5"/>
      <c r="AC27" s="5">
        <v>299</v>
      </c>
      <c r="AD27" s="6">
        <v>182</v>
      </c>
      <c r="AE27" s="4">
        <v>645</v>
      </c>
      <c r="AF27" s="5"/>
      <c r="AG27" s="5">
        <v>105</v>
      </c>
      <c r="AH27" s="5">
        <v>198</v>
      </c>
      <c r="AI27" s="4">
        <v>604</v>
      </c>
      <c r="AJ27" s="5"/>
      <c r="AK27" s="5"/>
      <c r="AL27" s="6">
        <v>693</v>
      </c>
      <c r="AM27">
        <f>SUM(Table3[[#This Row],[Albert Heijn]:[Jumbo33]])</f>
        <v>12754</v>
      </c>
    </row>
    <row r="28" spans="1:39" x14ac:dyDescent="0.25">
      <c r="A28">
        <v>1026</v>
      </c>
      <c r="B28" t="s">
        <v>39</v>
      </c>
      <c r="C28" s="4">
        <v>1519</v>
      </c>
      <c r="D28" s="5"/>
      <c r="E28" s="5">
        <v>546</v>
      </c>
      <c r="F28" s="6"/>
      <c r="G28" s="4">
        <v>802</v>
      </c>
      <c r="H28" s="5">
        <v>1487</v>
      </c>
      <c r="I28" s="5">
        <v>906</v>
      </c>
      <c r="J28" s="6"/>
      <c r="K28" s="4">
        <v>1244</v>
      </c>
      <c r="L28" s="5"/>
      <c r="M28" s="5">
        <v>1029</v>
      </c>
      <c r="N28" s="6"/>
      <c r="O28" s="4">
        <v>968</v>
      </c>
      <c r="P28" s="5"/>
      <c r="Q28" s="5">
        <v>1408</v>
      </c>
      <c r="R28" s="6"/>
      <c r="S28" s="4">
        <v>449</v>
      </c>
      <c r="T28" s="5"/>
      <c r="U28" s="5">
        <v>3089</v>
      </c>
      <c r="V28" s="6"/>
      <c r="W28" s="4">
        <v>1040</v>
      </c>
      <c r="X28" s="5"/>
      <c r="Y28" s="5">
        <v>1153</v>
      </c>
      <c r="Z28" s="6"/>
      <c r="AA28" s="4">
        <v>1482</v>
      </c>
      <c r="AB28" s="5"/>
      <c r="AC28" s="5">
        <v>838</v>
      </c>
      <c r="AD28" s="6"/>
      <c r="AE28" s="4">
        <v>1567</v>
      </c>
      <c r="AF28" s="5"/>
      <c r="AG28" s="5">
        <v>528</v>
      </c>
      <c r="AH28" s="5"/>
      <c r="AI28" s="4">
        <v>1307</v>
      </c>
      <c r="AJ28" s="5"/>
      <c r="AK28" s="5">
        <v>82</v>
      </c>
      <c r="AL28" s="6"/>
      <c r="AM28">
        <f>SUM(Table3[[#This Row],[Albert Heijn]:[Jumbo33]])</f>
        <v>21444</v>
      </c>
    </row>
    <row r="29" spans="1:39" x14ac:dyDescent="0.25">
      <c r="A29">
        <v>1027</v>
      </c>
      <c r="B29" t="s">
        <v>40</v>
      </c>
      <c r="C29" s="4"/>
      <c r="D29" s="5"/>
      <c r="E29" s="5"/>
      <c r="F29" s="6"/>
      <c r="G29" s="4"/>
      <c r="H29" s="5"/>
      <c r="I29" s="5"/>
      <c r="J29" s="6"/>
      <c r="K29" s="4"/>
      <c r="L29" s="5">
        <v>2045</v>
      </c>
      <c r="M29" s="5"/>
      <c r="N29" s="6"/>
      <c r="O29" s="4"/>
      <c r="P29" s="5"/>
      <c r="Q29" s="5"/>
      <c r="R29" s="6"/>
      <c r="S29" s="4"/>
      <c r="T29" s="5"/>
      <c r="U29" s="5"/>
      <c r="V29" s="6"/>
      <c r="W29" s="4"/>
      <c r="X29" s="5">
        <v>2157</v>
      </c>
      <c r="Y29" s="5"/>
      <c r="Z29" s="6">
        <v>33</v>
      </c>
      <c r="AA29" s="4"/>
      <c r="AB29" s="5"/>
      <c r="AC29" s="5"/>
      <c r="AD29" s="6"/>
      <c r="AE29" s="4"/>
      <c r="AF29" s="5"/>
      <c r="AG29" s="5"/>
      <c r="AH29" s="5"/>
      <c r="AI29" s="4"/>
      <c r="AJ29" s="5"/>
      <c r="AK29" s="5"/>
      <c r="AL29" s="6"/>
      <c r="AM29">
        <f>SUM(Table3[[#This Row],[Albert Heijn]:[Jumbo33]])</f>
        <v>4235</v>
      </c>
    </row>
    <row r="30" spans="1:39" x14ac:dyDescent="0.25">
      <c r="A30">
        <v>1028</v>
      </c>
      <c r="B30" t="s">
        <v>101</v>
      </c>
      <c r="C30" s="4">
        <v>776</v>
      </c>
      <c r="D30" s="5"/>
      <c r="E30" s="5"/>
      <c r="F30" s="6"/>
      <c r="G30" s="4">
        <v>1613</v>
      </c>
      <c r="H30" s="5"/>
      <c r="I30" s="5"/>
      <c r="J30" s="6"/>
      <c r="K30" s="4">
        <v>1266</v>
      </c>
      <c r="L30" s="5"/>
      <c r="M30" s="5"/>
      <c r="N30" s="6"/>
      <c r="O30" s="4">
        <v>1262</v>
      </c>
      <c r="P30" s="5"/>
      <c r="Q30" s="5"/>
      <c r="R30" s="6"/>
      <c r="S30" s="4">
        <v>1525</v>
      </c>
      <c r="T30" s="5"/>
      <c r="U30" s="5">
        <v>23</v>
      </c>
      <c r="V30" s="6">
        <v>191</v>
      </c>
      <c r="W30" s="4">
        <v>1571</v>
      </c>
      <c r="X30" s="5"/>
      <c r="Y30" s="5"/>
      <c r="Z30" s="6"/>
      <c r="AA30" s="4">
        <v>1978</v>
      </c>
      <c r="AB30" s="5"/>
      <c r="AC30" s="5"/>
      <c r="AD30" s="6">
        <v>34</v>
      </c>
      <c r="AE30" s="4">
        <v>1983</v>
      </c>
      <c r="AF30" s="5"/>
      <c r="AG30" s="5">
        <v>7</v>
      </c>
      <c r="AH30" s="5"/>
      <c r="AI30" s="4">
        <v>1794</v>
      </c>
      <c r="AJ30" s="5"/>
      <c r="AK30" s="5"/>
      <c r="AL30" s="6"/>
      <c r="AM30">
        <f>SUM(Table3[[#This Row],[Albert Heijn]:[Jumbo33]])</f>
        <v>14023</v>
      </c>
    </row>
    <row r="31" spans="1:39" x14ac:dyDescent="0.25">
      <c r="A31">
        <v>1029</v>
      </c>
      <c r="B31" t="s">
        <v>42</v>
      </c>
      <c r="C31" s="4"/>
      <c r="D31" s="5"/>
      <c r="E31" s="5">
        <v>72</v>
      </c>
      <c r="F31" s="6">
        <v>244</v>
      </c>
      <c r="G31" s="4"/>
      <c r="H31" s="5">
        <v>1040</v>
      </c>
      <c r="I31" s="5">
        <v>151</v>
      </c>
      <c r="J31" s="6">
        <v>199</v>
      </c>
      <c r="K31" s="4">
        <v>2</v>
      </c>
      <c r="L31" s="5">
        <v>629</v>
      </c>
      <c r="M31" s="5">
        <v>166</v>
      </c>
      <c r="N31" s="6">
        <v>78</v>
      </c>
      <c r="O31" s="4">
        <v>14</v>
      </c>
      <c r="P31" s="5">
        <v>708</v>
      </c>
      <c r="Q31" s="5">
        <v>62</v>
      </c>
      <c r="R31" s="6">
        <v>59</v>
      </c>
      <c r="S31" s="4"/>
      <c r="T31" s="5"/>
      <c r="U31" s="5">
        <v>135</v>
      </c>
      <c r="V31" s="6">
        <v>74</v>
      </c>
      <c r="W31" s="4"/>
      <c r="X31" s="5">
        <v>943</v>
      </c>
      <c r="Y31" s="5">
        <v>265</v>
      </c>
      <c r="Z31" s="6">
        <v>2647</v>
      </c>
      <c r="AA31" s="4"/>
      <c r="AB31" s="5"/>
      <c r="AC31" s="5">
        <v>50</v>
      </c>
      <c r="AD31" s="6">
        <v>1698</v>
      </c>
      <c r="AE31" s="4">
        <v>1</v>
      </c>
      <c r="AF31" s="5"/>
      <c r="AG31" s="5">
        <v>139</v>
      </c>
      <c r="AH31" s="5">
        <v>117</v>
      </c>
      <c r="AI31" s="4">
        <v>9</v>
      </c>
      <c r="AJ31" s="5"/>
      <c r="AK31" s="5">
        <v>132</v>
      </c>
      <c r="AL31" s="6">
        <v>2186</v>
      </c>
      <c r="AM31">
        <f>SUM(Table3[[#This Row],[Albert Heijn]:[Jumbo33]])</f>
        <v>11820</v>
      </c>
    </row>
    <row r="32" spans="1:39" x14ac:dyDescent="0.25">
      <c r="A32">
        <v>1030</v>
      </c>
      <c r="B32" t="s">
        <v>44</v>
      </c>
      <c r="C32" s="4">
        <v>1763</v>
      </c>
      <c r="D32" s="5"/>
      <c r="E32" s="5"/>
      <c r="F32" s="6"/>
      <c r="G32" s="4">
        <v>2049</v>
      </c>
      <c r="H32" s="5">
        <v>1727</v>
      </c>
      <c r="I32" s="5">
        <v>7</v>
      </c>
      <c r="J32" s="6"/>
      <c r="K32" s="4">
        <v>1984</v>
      </c>
      <c r="L32" s="5"/>
      <c r="M32" s="5"/>
      <c r="N32" s="6"/>
      <c r="O32" s="4">
        <v>1374</v>
      </c>
      <c r="P32" s="5">
        <v>1631</v>
      </c>
      <c r="Q32" s="5">
        <v>9</v>
      </c>
      <c r="R32" s="6"/>
      <c r="S32" s="4">
        <v>2009</v>
      </c>
      <c r="T32" s="5"/>
      <c r="U32" s="5">
        <v>48</v>
      </c>
      <c r="V32" s="6"/>
      <c r="W32" s="4">
        <v>2305</v>
      </c>
      <c r="X32" s="5"/>
      <c r="Y32" s="5">
        <v>2</v>
      </c>
      <c r="Z32" s="6"/>
      <c r="AA32" s="4">
        <v>1140</v>
      </c>
      <c r="AB32" s="5">
        <v>1318</v>
      </c>
      <c r="AC32" s="5"/>
      <c r="AD32" s="6"/>
      <c r="AE32" s="4">
        <v>2038</v>
      </c>
      <c r="AF32" s="5"/>
      <c r="AG32" s="5">
        <v>4</v>
      </c>
      <c r="AH32" s="5"/>
      <c r="AI32" s="4">
        <v>357</v>
      </c>
      <c r="AJ32" s="5"/>
      <c r="AK32" s="5"/>
      <c r="AL32" s="6">
        <v>14</v>
      </c>
      <c r="AM32">
        <f>SUM(Table3[[#This Row],[Albert Heijn]:[Jumbo33]])</f>
        <v>19779</v>
      </c>
    </row>
    <row r="33" spans="1:39" x14ac:dyDescent="0.25">
      <c r="A33">
        <v>1031</v>
      </c>
      <c r="B33" t="s">
        <v>47</v>
      </c>
      <c r="C33" s="4"/>
      <c r="D33" s="5"/>
      <c r="E33" s="5">
        <v>5</v>
      </c>
      <c r="F33" s="6"/>
      <c r="G33" s="4"/>
      <c r="H33" s="5"/>
      <c r="I33" s="5"/>
      <c r="J33" s="6"/>
      <c r="K33" s="4"/>
      <c r="L33" s="5"/>
      <c r="M33" s="5">
        <v>3</v>
      </c>
      <c r="N33" s="6">
        <v>1</v>
      </c>
      <c r="O33" s="4"/>
      <c r="P33" s="5"/>
      <c r="Q33" s="5"/>
      <c r="R33" s="6"/>
      <c r="S33" s="4"/>
      <c r="T33" s="5"/>
      <c r="U33" s="5"/>
      <c r="V33" s="6"/>
      <c r="W33" s="4">
        <v>2</v>
      </c>
      <c r="X33" s="5"/>
      <c r="Y33" s="5">
        <v>1</v>
      </c>
      <c r="Z33" s="6"/>
      <c r="AA33" s="4">
        <v>4</v>
      </c>
      <c r="AB33" s="5"/>
      <c r="AC33" s="5">
        <v>1</v>
      </c>
      <c r="AD33" s="6"/>
      <c r="AE33" s="4"/>
      <c r="AF33" s="5">
        <v>2588</v>
      </c>
      <c r="AG33" s="5"/>
      <c r="AH33" s="5"/>
      <c r="AI33" s="4"/>
      <c r="AJ33" s="5">
        <v>11060</v>
      </c>
      <c r="AK33" s="5">
        <v>5</v>
      </c>
      <c r="AL33" s="6"/>
      <c r="AM33">
        <f>SUM(Table3[[#This Row],[Albert Heijn]:[Jumbo33]])</f>
        <v>13670</v>
      </c>
    </row>
    <row r="34" spans="1:39" x14ac:dyDescent="0.25">
      <c r="A34">
        <v>1032</v>
      </c>
      <c r="B34" t="s">
        <v>102</v>
      </c>
      <c r="C34" s="4">
        <v>817</v>
      </c>
      <c r="D34" s="5"/>
      <c r="E34" s="5">
        <v>41</v>
      </c>
      <c r="F34" s="6"/>
      <c r="G34" s="4">
        <v>949</v>
      </c>
      <c r="H34" s="5"/>
      <c r="I34" s="5">
        <v>78</v>
      </c>
      <c r="J34" s="6"/>
      <c r="K34" s="4">
        <v>727</v>
      </c>
      <c r="L34" s="5"/>
      <c r="M34" s="5">
        <v>28</v>
      </c>
      <c r="N34" s="6"/>
      <c r="O34" s="4">
        <v>1713</v>
      </c>
      <c r="P34" s="5"/>
      <c r="Q34" s="5"/>
      <c r="R34" s="6"/>
      <c r="S34" s="4">
        <v>1725</v>
      </c>
      <c r="T34" s="5"/>
      <c r="U34" s="5">
        <v>89</v>
      </c>
      <c r="V34" s="6"/>
      <c r="W34" s="4">
        <v>2460</v>
      </c>
      <c r="X34" s="5"/>
      <c r="Y34" s="5">
        <v>20</v>
      </c>
      <c r="Z34" s="6"/>
      <c r="AA34" s="4">
        <v>675</v>
      </c>
      <c r="AB34" s="5"/>
      <c r="AC34" s="5">
        <v>40</v>
      </c>
      <c r="AD34" s="6"/>
      <c r="AE34" s="4">
        <v>3784</v>
      </c>
      <c r="AF34" s="5"/>
      <c r="AG34" s="5">
        <v>73</v>
      </c>
      <c r="AH34" s="5"/>
      <c r="AI34" s="4">
        <v>1892</v>
      </c>
      <c r="AJ34" s="5"/>
      <c r="AK34" s="5">
        <v>47</v>
      </c>
      <c r="AL34" s="6"/>
      <c r="AM34">
        <f>SUM(Table3[[#This Row],[Albert Heijn]:[Jumbo33]])</f>
        <v>15158</v>
      </c>
    </row>
    <row r="35" spans="1:39" x14ac:dyDescent="0.25">
      <c r="A35">
        <v>1033</v>
      </c>
      <c r="B35" t="s">
        <v>49</v>
      </c>
      <c r="C35" s="4">
        <v>70</v>
      </c>
      <c r="D35" s="5"/>
      <c r="E35" s="5"/>
      <c r="F35" s="6">
        <v>539</v>
      </c>
      <c r="G35" s="4">
        <v>101</v>
      </c>
      <c r="H35" s="5">
        <v>1917</v>
      </c>
      <c r="I35" s="5"/>
      <c r="J35" s="6">
        <v>309</v>
      </c>
      <c r="K35" s="4">
        <v>82</v>
      </c>
      <c r="L35" s="5"/>
      <c r="M35" s="5"/>
      <c r="N35" s="6">
        <v>228</v>
      </c>
      <c r="O35" s="4">
        <v>27</v>
      </c>
      <c r="P35" s="5">
        <v>3164</v>
      </c>
      <c r="Q35" s="5"/>
      <c r="R35" s="6">
        <v>354</v>
      </c>
      <c r="S35" s="4">
        <v>75</v>
      </c>
      <c r="T35" s="5">
        <v>3473</v>
      </c>
      <c r="U35" s="5"/>
      <c r="V35" s="6">
        <v>180</v>
      </c>
      <c r="W35" s="4">
        <v>125</v>
      </c>
      <c r="X35" s="5"/>
      <c r="Y35" s="5"/>
      <c r="Z35" s="6">
        <v>318</v>
      </c>
      <c r="AA35" s="4">
        <v>211</v>
      </c>
      <c r="AB35" s="5"/>
      <c r="AC35" s="5"/>
      <c r="AD35" s="6">
        <v>1385</v>
      </c>
      <c r="AE35" s="4">
        <v>14</v>
      </c>
      <c r="AF35" s="5"/>
      <c r="AG35" s="5"/>
      <c r="AH35" s="5">
        <v>297</v>
      </c>
      <c r="AI35" s="4">
        <v>55</v>
      </c>
      <c r="AJ35" s="5">
        <v>1164</v>
      </c>
      <c r="AK35" s="5"/>
      <c r="AL35" s="6">
        <v>462</v>
      </c>
      <c r="AM35">
        <f>SUM(Table3[[#This Row],[Albert Heijn]:[Jumbo33]])</f>
        <v>14550</v>
      </c>
    </row>
    <row r="36" spans="1:39" x14ac:dyDescent="0.25">
      <c r="A36">
        <v>1034</v>
      </c>
      <c r="B36" t="s">
        <v>51</v>
      </c>
      <c r="C36" s="4"/>
      <c r="D36" s="5"/>
      <c r="E36" s="5"/>
      <c r="F36" s="6"/>
      <c r="G36" s="4"/>
      <c r="H36" s="5">
        <v>3098</v>
      </c>
      <c r="I36" s="5"/>
      <c r="J36" s="6"/>
      <c r="K36" s="4"/>
      <c r="L36" s="5"/>
      <c r="M36" s="5"/>
      <c r="N36" s="6"/>
      <c r="O36" s="4"/>
      <c r="P36" s="5"/>
      <c r="Q36" s="5"/>
      <c r="R36" s="6"/>
      <c r="S36" s="4"/>
      <c r="T36" s="5">
        <v>7208</v>
      </c>
      <c r="U36" s="5"/>
      <c r="V36" s="6">
        <v>2</v>
      </c>
      <c r="W36" s="4"/>
      <c r="X36" s="5"/>
      <c r="Y36" s="5"/>
      <c r="Z36" s="6">
        <v>127</v>
      </c>
      <c r="AA36" s="4"/>
      <c r="AB36" s="5"/>
      <c r="AC36" s="5">
        <v>3</v>
      </c>
      <c r="AD36" s="6">
        <v>457</v>
      </c>
      <c r="AE36" s="4"/>
      <c r="AF36" s="5">
        <v>8336</v>
      </c>
      <c r="AG36" s="5"/>
      <c r="AH36" s="5">
        <v>375</v>
      </c>
      <c r="AI36" s="4"/>
      <c r="AJ36" s="5"/>
      <c r="AK36" s="5"/>
      <c r="AL36" s="6">
        <v>114</v>
      </c>
      <c r="AM36">
        <f>SUM(Table3[[#This Row],[Albert Heijn]:[Jumbo33]])</f>
        <v>19720</v>
      </c>
    </row>
    <row r="37" spans="1:39" x14ac:dyDescent="0.25">
      <c r="A37">
        <v>1035</v>
      </c>
      <c r="B37" t="s">
        <v>53</v>
      </c>
      <c r="C37" s="4"/>
      <c r="D37" s="5"/>
      <c r="E37" s="5"/>
      <c r="F37" s="6"/>
      <c r="G37" s="4">
        <v>118</v>
      </c>
      <c r="H37" s="5"/>
      <c r="I37" s="5"/>
      <c r="J37" s="6"/>
      <c r="K37" s="4">
        <v>156</v>
      </c>
      <c r="L37" s="5"/>
      <c r="M37" s="5"/>
      <c r="N37" s="6"/>
      <c r="O37" s="4">
        <v>199</v>
      </c>
      <c r="P37" s="5"/>
      <c r="Q37" s="5">
        <v>18</v>
      </c>
      <c r="R37" s="6"/>
      <c r="S37" s="4">
        <v>59</v>
      </c>
      <c r="T37" s="5"/>
      <c r="U37" s="5"/>
      <c r="V37" s="6"/>
      <c r="W37" s="4">
        <v>108</v>
      </c>
      <c r="X37" s="5"/>
      <c r="Y37" s="5"/>
      <c r="Z37" s="6"/>
      <c r="AA37" s="4">
        <v>111</v>
      </c>
      <c r="AB37" s="5">
        <v>909</v>
      </c>
      <c r="AC37" s="5"/>
      <c r="AD37" s="6"/>
      <c r="AE37" s="4">
        <v>136</v>
      </c>
      <c r="AF37" s="5">
        <v>430</v>
      </c>
      <c r="AG37" s="5"/>
      <c r="AH37" s="5"/>
      <c r="AI37" s="4">
        <v>80</v>
      </c>
      <c r="AJ37" s="5"/>
      <c r="AK37" s="5"/>
      <c r="AL37" s="6"/>
      <c r="AM37">
        <f>SUM(Table3[[#This Row],[Albert Heijn]:[Jumbo33]])</f>
        <v>2324</v>
      </c>
    </row>
    <row r="38" spans="1:39" x14ac:dyDescent="0.25">
      <c r="A38">
        <v>1036</v>
      </c>
      <c r="B38" t="s">
        <v>54</v>
      </c>
      <c r="C38" s="4"/>
      <c r="D38" s="5"/>
      <c r="E38" s="5"/>
      <c r="F38" s="6"/>
      <c r="G38" s="4"/>
      <c r="H38" s="5"/>
      <c r="I38" s="5">
        <v>8</v>
      </c>
      <c r="J38" s="6"/>
      <c r="K38" s="4"/>
      <c r="L38" s="5"/>
      <c r="M38" s="5">
        <v>6</v>
      </c>
      <c r="N38" s="6"/>
      <c r="O38" s="4"/>
      <c r="P38" s="5"/>
      <c r="Q38" s="5">
        <v>9</v>
      </c>
      <c r="R38" s="6"/>
      <c r="S38" s="4"/>
      <c r="T38" s="5"/>
      <c r="U38" s="5">
        <v>13</v>
      </c>
      <c r="V38" s="6"/>
      <c r="W38" s="4"/>
      <c r="X38" s="5">
        <v>5324</v>
      </c>
      <c r="Y38" s="5">
        <v>11</v>
      </c>
      <c r="Z38" s="6"/>
      <c r="AA38" s="4">
        <v>20</v>
      </c>
      <c r="AB38" s="5">
        <v>3119</v>
      </c>
      <c r="AC38" s="5"/>
      <c r="AD38" s="6"/>
      <c r="AE38" s="4"/>
      <c r="AF38" s="5"/>
      <c r="AG38" s="5">
        <v>8</v>
      </c>
      <c r="AH38" s="5"/>
      <c r="AI38" s="4">
        <v>4</v>
      </c>
      <c r="AJ38" s="5"/>
      <c r="AK38" s="5">
        <v>14</v>
      </c>
      <c r="AL38" s="6"/>
      <c r="AM38">
        <f>SUM(Table3[[#This Row],[Albert Heijn]:[Jumbo33]])</f>
        <v>8536</v>
      </c>
    </row>
    <row r="39" spans="1:39" x14ac:dyDescent="0.25">
      <c r="A39">
        <v>1037</v>
      </c>
      <c r="B39" t="s">
        <v>55</v>
      </c>
      <c r="C39" s="4">
        <v>92</v>
      </c>
      <c r="D39" s="5">
        <v>708</v>
      </c>
      <c r="E39" s="5">
        <v>160</v>
      </c>
      <c r="F39" s="6">
        <v>283</v>
      </c>
      <c r="G39" s="4">
        <v>21</v>
      </c>
      <c r="H39" s="5">
        <v>1201</v>
      </c>
      <c r="I39" s="5">
        <v>303</v>
      </c>
      <c r="J39" s="6">
        <v>324</v>
      </c>
      <c r="K39" s="4">
        <v>21</v>
      </c>
      <c r="L39" s="5"/>
      <c r="M39" s="5">
        <v>605</v>
      </c>
      <c r="N39" s="6">
        <v>2</v>
      </c>
      <c r="O39" s="4">
        <v>16</v>
      </c>
      <c r="P39" s="5">
        <v>3540</v>
      </c>
      <c r="Q39" s="5">
        <v>528</v>
      </c>
      <c r="R39" s="6"/>
      <c r="S39" s="4">
        <v>15</v>
      </c>
      <c r="T39" s="5">
        <v>1935</v>
      </c>
      <c r="U39" s="5">
        <v>307</v>
      </c>
      <c r="V39" s="6">
        <v>220</v>
      </c>
      <c r="W39" s="4">
        <v>36</v>
      </c>
      <c r="X39" s="5"/>
      <c r="Y39" s="5">
        <v>257</v>
      </c>
      <c r="Z39" s="6">
        <v>56</v>
      </c>
      <c r="AA39" s="4">
        <v>159</v>
      </c>
      <c r="AB39" s="5">
        <v>2610</v>
      </c>
      <c r="AC39" s="5">
        <v>328</v>
      </c>
      <c r="AD39" s="6"/>
      <c r="AE39" s="4">
        <v>25</v>
      </c>
      <c r="AF39" s="5"/>
      <c r="AG39" s="5">
        <v>3</v>
      </c>
      <c r="AH39" s="5">
        <v>77</v>
      </c>
      <c r="AI39" s="4">
        <v>137</v>
      </c>
      <c r="AJ39" s="5">
        <v>3021</v>
      </c>
      <c r="AK39" s="5"/>
      <c r="AL39" s="6">
        <v>64</v>
      </c>
      <c r="AM39">
        <f>SUM(Table3[[#This Row],[Albert Heijn]:[Jumbo33]])</f>
        <v>17054</v>
      </c>
    </row>
    <row r="40" spans="1:39" x14ac:dyDescent="0.25">
      <c r="A40">
        <v>1038</v>
      </c>
      <c r="B40" t="s">
        <v>56</v>
      </c>
      <c r="C40" s="4">
        <v>32</v>
      </c>
      <c r="D40" s="5">
        <v>1649</v>
      </c>
      <c r="E40" s="5"/>
      <c r="F40" s="6">
        <v>439</v>
      </c>
      <c r="G40" s="4">
        <v>117</v>
      </c>
      <c r="H40" s="5"/>
      <c r="I40" s="5">
        <v>44</v>
      </c>
      <c r="J40" s="6">
        <v>423</v>
      </c>
      <c r="K40" s="4">
        <v>113</v>
      </c>
      <c r="L40" s="5">
        <v>2136</v>
      </c>
      <c r="M40" s="5">
        <v>67</v>
      </c>
      <c r="N40" s="6">
        <v>1095</v>
      </c>
      <c r="O40" s="4">
        <v>82</v>
      </c>
      <c r="P40" s="5"/>
      <c r="Q40" s="5">
        <v>40</v>
      </c>
      <c r="R40" s="6">
        <v>707</v>
      </c>
      <c r="S40" s="4"/>
      <c r="T40" s="5">
        <v>2589</v>
      </c>
      <c r="U40" s="5">
        <v>173</v>
      </c>
      <c r="V40" s="6">
        <v>756</v>
      </c>
      <c r="W40" s="4">
        <v>204</v>
      </c>
      <c r="X40" s="5">
        <v>2451</v>
      </c>
      <c r="Y40" s="5">
        <v>437</v>
      </c>
      <c r="Z40" s="6">
        <v>936</v>
      </c>
      <c r="AA40" s="4">
        <v>109</v>
      </c>
      <c r="AB40" s="5">
        <v>550</v>
      </c>
      <c r="AC40" s="5">
        <v>300</v>
      </c>
      <c r="AD40" s="6">
        <v>1393</v>
      </c>
      <c r="AE40" s="4">
        <v>68</v>
      </c>
      <c r="AF40" s="5"/>
      <c r="AG40" s="5">
        <v>700</v>
      </c>
      <c r="AH40" s="5">
        <v>924</v>
      </c>
      <c r="AI40" s="4">
        <v>92</v>
      </c>
      <c r="AJ40" s="5"/>
      <c r="AK40" s="5">
        <v>3</v>
      </c>
      <c r="AL40" s="6">
        <v>1114</v>
      </c>
      <c r="AM40">
        <f>SUM(Table3[[#This Row],[Albert Heijn]:[Jumbo33]])</f>
        <v>19743</v>
      </c>
    </row>
    <row r="41" spans="1:39" x14ac:dyDescent="0.25">
      <c r="A41">
        <v>1039</v>
      </c>
      <c r="B41" t="s">
        <v>103</v>
      </c>
      <c r="C41" s="4"/>
      <c r="D41" s="5"/>
      <c r="E41" s="5"/>
      <c r="F41" s="6"/>
      <c r="G41" s="4"/>
      <c r="H41" s="5"/>
      <c r="I41" s="5"/>
      <c r="J41" s="6"/>
      <c r="K41" s="4"/>
      <c r="L41" s="5"/>
      <c r="M41" s="5">
        <v>310</v>
      </c>
      <c r="N41" s="6"/>
      <c r="O41" s="4"/>
      <c r="P41" s="5"/>
      <c r="Q41" s="5">
        <v>189</v>
      </c>
      <c r="R41" s="6"/>
      <c r="S41" s="4">
        <v>126</v>
      </c>
      <c r="T41" s="5"/>
      <c r="U41" s="5">
        <v>1</v>
      </c>
      <c r="V41" s="6"/>
      <c r="W41" s="4">
        <v>279</v>
      </c>
      <c r="X41" s="5"/>
      <c r="Y41" s="5">
        <v>453</v>
      </c>
      <c r="Z41" s="6"/>
      <c r="AA41" s="4">
        <v>1009</v>
      </c>
      <c r="AB41" s="5"/>
      <c r="AC41" s="5">
        <v>114</v>
      </c>
      <c r="AD41" s="6"/>
      <c r="AE41" s="4"/>
      <c r="AF41" s="5"/>
      <c r="AG41" s="5">
        <v>26</v>
      </c>
      <c r="AH41" s="5"/>
      <c r="AI41" s="4">
        <v>394</v>
      </c>
      <c r="AJ41" s="5"/>
      <c r="AK41" s="5"/>
      <c r="AL41" s="6"/>
      <c r="AM41">
        <f>SUM(Table3[[#This Row],[Albert Heijn]:[Jumbo33]])</f>
        <v>2901</v>
      </c>
    </row>
    <row r="42" spans="1:39" x14ac:dyDescent="0.25">
      <c r="A42">
        <v>1040</v>
      </c>
      <c r="B42" t="s">
        <v>57</v>
      </c>
      <c r="C42" s="4"/>
      <c r="D42" s="5"/>
      <c r="E42" s="5">
        <v>16</v>
      </c>
      <c r="F42" s="6"/>
      <c r="G42" s="4"/>
      <c r="H42" s="5"/>
      <c r="I42" s="5"/>
      <c r="J42" s="6"/>
      <c r="K42" s="4">
        <v>1</v>
      </c>
      <c r="L42" s="5"/>
      <c r="M42" s="5">
        <v>203</v>
      </c>
      <c r="N42" s="6"/>
      <c r="O42" s="4">
        <v>2</v>
      </c>
      <c r="P42" s="5"/>
      <c r="Q42" s="5">
        <v>12</v>
      </c>
      <c r="R42" s="6"/>
      <c r="S42" s="4"/>
      <c r="T42" s="5">
        <v>5480</v>
      </c>
      <c r="U42" s="5"/>
      <c r="V42" s="6"/>
      <c r="W42" s="4"/>
      <c r="X42" s="5"/>
      <c r="Y42" s="5"/>
      <c r="Z42" s="6"/>
      <c r="AA42" s="4"/>
      <c r="AB42" s="5"/>
      <c r="AC42" s="5">
        <v>12</v>
      </c>
      <c r="AD42" s="6"/>
      <c r="AE42" s="4">
        <v>5</v>
      </c>
      <c r="AF42" s="5"/>
      <c r="AG42" s="5"/>
      <c r="AH42" s="5"/>
      <c r="AI42" s="4"/>
      <c r="AJ42" s="5"/>
      <c r="AK42" s="5">
        <v>18</v>
      </c>
      <c r="AL42" s="6"/>
      <c r="AM42">
        <f>SUM(Table3[[#This Row],[Albert Heijn]:[Jumbo33]])</f>
        <v>5749</v>
      </c>
    </row>
    <row r="43" spans="1:39" x14ac:dyDescent="0.25">
      <c r="A43">
        <v>1041</v>
      </c>
      <c r="B43" t="s">
        <v>58</v>
      </c>
      <c r="C43" s="4"/>
      <c r="D43" s="5">
        <v>2135</v>
      </c>
      <c r="E43" s="5">
        <v>420</v>
      </c>
      <c r="F43" s="6"/>
      <c r="G43" s="4"/>
      <c r="H43" s="5">
        <v>4460</v>
      </c>
      <c r="I43" s="5">
        <v>970</v>
      </c>
      <c r="J43" s="6"/>
      <c r="K43" s="4">
        <v>3</v>
      </c>
      <c r="L43" s="5">
        <v>3098</v>
      </c>
      <c r="M43" s="5">
        <v>3822</v>
      </c>
      <c r="N43" s="6"/>
      <c r="O43" s="4"/>
      <c r="P43" s="5">
        <v>3215</v>
      </c>
      <c r="Q43" s="5">
        <v>7534</v>
      </c>
      <c r="R43" s="6"/>
      <c r="S43" s="4"/>
      <c r="T43" s="5"/>
      <c r="U43" s="5">
        <v>8075</v>
      </c>
      <c r="V43" s="6"/>
      <c r="W43" s="4"/>
      <c r="X43" s="5">
        <v>1992</v>
      </c>
      <c r="Y43" s="5">
        <v>9664</v>
      </c>
      <c r="Z43" s="6"/>
      <c r="AA43" s="4"/>
      <c r="AB43" s="5">
        <v>2532</v>
      </c>
      <c r="AC43" s="5">
        <v>6897</v>
      </c>
      <c r="AD43" s="6">
        <v>192</v>
      </c>
      <c r="AE43" s="4"/>
      <c r="AF43" s="5">
        <v>2622</v>
      </c>
      <c r="AG43" s="5">
        <v>2534</v>
      </c>
      <c r="AH43" s="5">
        <v>118</v>
      </c>
      <c r="AI43" s="4">
        <v>1</v>
      </c>
      <c r="AJ43" s="5">
        <v>1588</v>
      </c>
      <c r="AK43" s="5">
        <v>1320</v>
      </c>
      <c r="AL43" s="6">
        <v>118</v>
      </c>
      <c r="AM43">
        <f>SUM(Table3[[#This Row],[Albert Heijn]:[Jumbo33]])</f>
        <v>63310</v>
      </c>
    </row>
    <row r="44" spans="1:39" x14ac:dyDescent="0.25">
      <c r="A44">
        <v>1042</v>
      </c>
      <c r="B44" t="s">
        <v>104</v>
      </c>
      <c r="C44" s="4">
        <v>163</v>
      </c>
      <c r="D44" s="5"/>
      <c r="E44" s="5">
        <v>7</v>
      </c>
      <c r="F44" s="6">
        <v>84</v>
      </c>
      <c r="G44" s="4">
        <v>486</v>
      </c>
      <c r="H44" s="5"/>
      <c r="I44" s="5">
        <v>45</v>
      </c>
      <c r="J44" s="6">
        <v>119</v>
      </c>
      <c r="K44" s="4">
        <v>458</v>
      </c>
      <c r="L44" s="5"/>
      <c r="M44" s="5">
        <v>65</v>
      </c>
      <c r="N44" s="6">
        <v>61</v>
      </c>
      <c r="O44" s="4">
        <v>849</v>
      </c>
      <c r="P44" s="5"/>
      <c r="Q44" s="5">
        <v>52</v>
      </c>
      <c r="R44" s="6">
        <v>45</v>
      </c>
      <c r="S44" s="4">
        <v>926</v>
      </c>
      <c r="T44" s="5"/>
      <c r="U44" s="5">
        <v>192</v>
      </c>
      <c r="V44" s="6">
        <v>114</v>
      </c>
      <c r="W44" s="4">
        <v>937</v>
      </c>
      <c r="X44" s="5"/>
      <c r="Y44" s="5">
        <v>82</v>
      </c>
      <c r="Z44" s="6">
        <v>24</v>
      </c>
      <c r="AA44" s="4">
        <v>673</v>
      </c>
      <c r="AB44" s="5"/>
      <c r="AC44" s="5">
        <v>79</v>
      </c>
      <c r="AD44" s="6"/>
      <c r="AE44" s="4">
        <v>425</v>
      </c>
      <c r="AF44" s="5"/>
      <c r="AG44" s="5">
        <v>233</v>
      </c>
      <c r="AH44" s="5">
        <v>171</v>
      </c>
      <c r="AI44" s="4">
        <v>1039</v>
      </c>
      <c r="AJ44" s="5"/>
      <c r="AK44" s="5">
        <v>193</v>
      </c>
      <c r="AL44" s="6">
        <v>128</v>
      </c>
      <c r="AM44">
        <f>SUM(Table3[[#This Row],[Albert Heijn]:[Jumbo33]])</f>
        <v>7650</v>
      </c>
    </row>
    <row r="45" spans="1:39" x14ac:dyDescent="0.25">
      <c r="A45">
        <v>1043</v>
      </c>
      <c r="B45" t="s">
        <v>105</v>
      </c>
      <c r="C45" s="4">
        <v>633</v>
      </c>
      <c r="D45" s="5"/>
      <c r="E45" s="5">
        <v>16</v>
      </c>
      <c r="F45" s="6"/>
      <c r="G45" s="4">
        <v>147</v>
      </c>
      <c r="H45" s="5"/>
      <c r="I45" s="5">
        <v>616</v>
      </c>
      <c r="J45" s="6">
        <v>84</v>
      </c>
      <c r="K45" s="4">
        <v>427</v>
      </c>
      <c r="L45" s="5"/>
      <c r="M45" s="5">
        <v>742</v>
      </c>
      <c r="N45" s="6">
        <v>81</v>
      </c>
      <c r="O45" s="4">
        <v>629</v>
      </c>
      <c r="P45" s="5"/>
      <c r="Q45" s="5">
        <v>874</v>
      </c>
      <c r="R45" s="6">
        <v>91</v>
      </c>
      <c r="S45" s="4">
        <v>449</v>
      </c>
      <c r="T45" s="5"/>
      <c r="U45" s="5">
        <v>1453</v>
      </c>
      <c r="V45" s="6"/>
      <c r="W45" s="4">
        <v>402</v>
      </c>
      <c r="X45" s="5"/>
      <c r="Y45" s="5">
        <v>1913</v>
      </c>
      <c r="Z45" s="6">
        <v>3</v>
      </c>
      <c r="AA45" s="4">
        <v>573</v>
      </c>
      <c r="AB45" s="5"/>
      <c r="AC45" s="5">
        <v>263</v>
      </c>
      <c r="AD45" s="6"/>
      <c r="AE45" s="4">
        <v>502</v>
      </c>
      <c r="AF45" s="5"/>
      <c r="AG45" s="5">
        <v>528</v>
      </c>
      <c r="AH45" s="5">
        <v>85</v>
      </c>
      <c r="AI45" s="4">
        <v>1127</v>
      </c>
      <c r="AJ45" s="5"/>
      <c r="AK45" s="5">
        <v>1598</v>
      </c>
      <c r="AL45" s="6">
        <v>25</v>
      </c>
      <c r="AM45">
        <f>SUM(Table3[[#This Row],[Albert Heijn]:[Jumbo33]])</f>
        <v>13261</v>
      </c>
    </row>
    <row r="46" spans="1:39" x14ac:dyDescent="0.25">
      <c r="A46">
        <v>1044</v>
      </c>
      <c r="B46" t="s">
        <v>61</v>
      </c>
      <c r="C46" s="4"/>
      <c r="D46" s="5">
        <v>1747</v>
      </c>
      <c r="E46" s="5"/>
      <c r="F46" s="6"/>
      <c r="G46" s="4">
        <v>109</v>
      </c>
      <c r="H46" s="5"/>
      <c r="I46" s="5"/>
      <c r="J46" s="6"/>
      <c r="K46" s="4"/>
      <c r="L46" s="5">
        <v>2339</v>
      </c>
      <c r="M46" s="5">
        <v>143</v>
      </c>
      <c r="N46" s="6"/>
      <c r="O46" s="4">
        <v>677</v>
      </c>
      <c r="P46" s="5"/>
      <c r="Q46" s="5">
        <v>53</v>
      </c>
      <c r="R46" s="6"/>
      <c r="S46" s="4"/>
      <c r="T46" s="5"/>
      <c r="U46" s="5">
        <v>39</v>
      </c>
      <c r="V46" s="6"/>
      <c r="W46" s="4"/>
      <c r="X46" s="5">
        <v>4426</v>
      </c>
      <c r="Y46" s="5">
        <v>124</v>
      </c>
      <c r="Z46" s="6"/>
      <c r="AA46" s="4"/>
      <c r="AB46" s="5"/>
      <c r="AC46" s="5">
        <v>31</v>
      </c>
      <c r="AD46" s="6"/>
      <c r="AE46" s="4"/>
      <c r="AF46" s="5"/>
      <c r="AG46" s="5">
        <v>120</v>
      </c>
      <c r="AH46" s="5"/>
      <c r="AI46" s="4"/>
      <c r="AJ46" s="5"/>
      <c r="AK46" s="5">
        <v>80</v>
      </c>
      <c r="AL46" s="6"/>
      <c r="AM46">
        <f>SUM(Table3[[#This Row],[Albert Heijn]:[Jumbo33]])</f>
        <v>9888</v>
      </c>
    </row>
    <row r="47" spans="1:39" x14ac:dyDescent="0.25">
      <c r="A47">
        <v>1045</v>
      </c>
      <c r="B47" t="s">
        <v>62</v>
      </c>
      <c r="C47" s="4"/>
      <c r="D47" s="5"/>
      <c r="E47" s="5"/>
      <c r="F47" s="6"/>
      <c r="G47" s="4"/>
      <c r="H47" s="5">
        <v>4088</v>
      </c>
      <c r="I47" s="5"/>
      <c r="J47" s="6"/>
      <c r="K47" s="4"/>
      <c r="L47" s="5"/>
      <c r="M47" s="5"/>
      <c r="N47" s="6"/>
      <c r="O47" s="4"/>
      <c r="P47" s="5"/>
      <c r="Q47" s="5"/>
      <c r="R47" s="6"/>
      <c r="S47" s="4"/>
      <c r="T47" s="5">
        <v>4469</v>
      </c>
      <c r="U47" s="5">
        <v>13</v>
      </c>
      <c r="V47" s="6"/>
      <c r="W47" s="4"/>
      <c r="X47" s="5"/>
      <c r="Y47" s="5"/>
      <c r="Z47" s="6"/>
      <c r="AA47" s="4"/>
      <c r="AB47" s="5">
        <v>2840</v>
      </c>
      <c r="AC47" s="5"/>
      <c r="AD47" s="6"/>
      <c r="AE47" s="4"/>
      <c r="AF47" s="5"/>
      <c r="AG47" s="5"/>
      <c r="AH47" s="5"/>
      <c r="AI47" s="4"/>
      <c r="AJ47" s="5"/>
      <c r="AK47" s="5"/>
      <c r="AL47" s="6">
        <v>1</v>
      </c>
      <c r="AM47">
        <f>SUM(Table3[[#This Row],[Albert Heijn]:[Jumbo33]])</f>
        <v>11411</v>
      </c>
    </row>
    <row r="48" spans="1:39" x14ac:dyDescent="0.25">
      <c r="A48">
        <v>1046</v>
      </c>
      <c r="B48" t="s">
        <v>63</v>
      </c>
      <c r="C48" s="4">
        <v>8</v>
      </c>
      <c r="D48" s="5"/>
      <c r="E48" s="5"/>
      <c r="F48" s="6">
        <v>29</v>
      </c>
      <c r="G48" s="4"/>
      <c r="H48" s="5"/>
      <c r="I48" s="5">
        <v>129</v>
      </c>
      <c r="J48" s="6">
        <v>23</v>
      </c>
      <c r="K48" s="4"/>
      <c r="L48" s="5"/>
      <c r="M48" s="5"/>
      <c r="N48" s="6">
        <v>29</v>
      </c>
      <c r="O48" s="4">
        <v>10</v>
      </c>
      <c r="P48" s="5">
        <v>1540</v>
      </c>
      <c r="Q48" s="5"/>
      <c r="R48" s="6">
        <v>19</v>
      </c>
      <c r="S48" s="4">
        <v>4</v>
      </c>
      <c r="T48" s="5"/>
      <c r="U48" s="5">
        <v>18</v>
      </c>
      <c r="V48" s="6">
        <v>71</v>
      </c>
      <c r="W48" s="4"/>
      <c r="X48" s="5"/>
      <c r="Y48" s="5"/>
      <c r="Z48" s="6">
        <v>34</v>
      </c>
      <c r="AA48" s="4">
        <v>25</v>
      </c>
      <c r="AB48" s="5"/>
      <c r="AC48" s="5">
        <v>55</v>
      </c>
      <c r="AD48" s="6">
        <v>86</v>
      </c>
      <c r="AE48" s="4">
        <v>19</v>
      </c>
      <c r="AF48" s="5"/>
      <c r="AG48" s="5">
        <v>20</v>
      </c>
      <c r="AH48" s="5">
        <v>67</v>
      </c>
      <c r="AI48" s="4">
        <v>11</v>
      </c>
      <c r="AJ48" s="5"/>
      <c r="AK48" s="5">
        <v>709</v>
      </c>
      <c r="AL48" s="6">
        <v>45</v>
      </c>
      <c r="AM48">
        <f>SUM(Table3[[#This Row],[Albert Heijn]:[Jumbo33]])</f>
        <v>2951</v>
      </c>
    </row>
    <row r="49" spans="1:39" x14ac:dyDescent="0.25">
      <c r="A49">
        <v>1047</v>
      </c>
      <c r="B49" t="s">
        <v>64</v>
      </c>
      <c r="C49" s="4"/>
      <c r="D49" s="5"/>
      <c r="E49" s="5"/>
      <c r="F49" s="6"/>
      <c r="G49" s="4"/>
      <c r="H49" s="5">
        <v>2210</v>
      </c>
      <c r="I49" s="5"/>
      <c r="J49" s="6"/>
      <c r="K49" s="4"/>
      <c r="L49" s="5"/>
      <c r="M49" s="5"/>
      <c r="N49" s="6"/>
      <c r="O49" s="4"/>
      <c r="P49" s="5"/>
      <c r="Q49" s="5"/>
      <c r="R49" s="6"/>
      <c r="S49" s="4"/>
      <c r="T49" s="5"/>
      <c r="U49" s="5"/>
      <c r="V49" s="6"/>
      <c r="W49" s="4"/>
      <c r="X49" s="5"/>
      <c r="Y49" s="5"/>
      <c r="Z49" s="6"/>
      <c r="AA49" s="4"/>
      <c r="AB49" s="5"/>
      <c r="AC49" s="5"/>
      <c r="AD49" s="6"/>
      <c r="AE49" s="4"/>
      <c r="AF49" s="5"/>
      <c r="AG49" s="5"/>
      <c r="AH49" s="5"/>
      <c r="AI49" s="4"/>
      <c r="AJ49" s="5"/>
      <c r="AK49" s="5"/>
      <c r="AL49" s="6"/>
      <c r="AM49">
        <f>SUM(Table3[[#This Row],[Albert Heijn]:[Jumbo33]])</f>
        <v>2210</v>
      </c>
    </row>
    <row r="50" spans="1:39" x14ac:dyDescent="0.25">
      <c r="A50">
        <v>1048</v>
      </c>
      <c r="B50" t="s">
        <v>65</v>
      </c>
      <c r="C50" s="4"/>
      <c r="D50" s="5"/>
      <c r="E50" s="5"/>
      <c r="F50" s="6"/>
      <c r="G50" s="4"/>
      <c r="H50" s="5"/>
      <c r="I50" s="5"/>
      <c r="J50" s="6"/>
      <c r="K50" s="4"/>
      <c r="L50" s="5"/>
      <c r="M50" s="5">
        <v>7</v>
      </c>
      <c r="N50" s="6"/>
      <c r="O50" s="4"/>
      <c r="P50" s="5"/>
      <c r="Q50" s="5">
        <v>12</v>
      </c>
      <c r="R50" s="6"/>
      <c r="S50" s="4"/>
      <c r="T50" s="5">
        <v>8014</v>
      </c>
      <c r="U50" s="5">
        <v>37</v>
      </c>
      <c r="V50" s="6"/>
      <c r="W50" s="4"/>
      <c r="X50" s="5"/>
      <c r="Y50" s="5"/>
      <c r="Z50" s="6"/>
      <c r="AA50" s="4"/>
      <c r="AB50" s="5"/>
      <c r="AC50" s="5">
        <v>8</v>
      </c>
      <c r="AD50" s="6"/>
      <c r="AE50" s="4"/>
      <c r="AF50" s="5">
        <v>4590</v>
      </c>
      <c r="AG50" s="5">
        <v>14</v>
      </c>
      <c r="AH50" s="5"/>
      <c r="AI50" s="4"/>
      <c r="AJ50" s="5"/>
      <c r="AK50" s="5"/>
      <c r="AL50" s="6"/>
      <c r="AM50">
        <f>SUM(Table3[[#This Row],[Albert Heijn]:[Jumbo33]])</f>
        <v>12682</v>
      </c>
    </row>
    <row r="51" spans="1:39" x14ac:dyDescent="0.25">
      <c r="A51">
        <v>1049</v>
      </c>
      <c r="B51" t="s">
        <v>66</v>
      </c>
      <c r="C51" s="4">
        <v>536</v>
      </c>
      <c r="D51" s="5"/>
      <c r="E51" s="5"/>
      <c r="F51" s="6"/>
      <c r="G51" s="4">
        <v>731</v>
      </c>
      <c r="H51" s="5"/>
      <c r="I51" s="5">
        <v>119</v>
      </c>
      <c r="J51" s="6"/>
      <c r="K51" s="4">
        <v>1194</v>
      </c>
      <c r="L51" s="5"/>
      <c r="M51" s="5">
        <v>53</v>
      </c>
      <c r="N51" s="6"/>
      <c r="O51" s="4">
        <v>671</v>
      </c>
      <c r="P51" s="5"/>
      <c r="Q51" s="5">
        <v>29</v>
      </c>
      <c r="R51" s="6"/>
      <c r="S51" s="4">
        <v>681</v>
      </c>
      <c r="T51" s="5"/>
      <c r="U51" s="5">
        <v>206</v>
      </c>
      <c r="V51" s="6"/>
      <c r="W51" s="4">
        <v>930</v>
      </c>
      <c r="X51" s="5"/>
      <c r="Y51" s="5"/>
      <c r="Z51" s="6"/>
      <c r="AA51" s="4">
        <v>3098</v>
      </c>
      <c r="AB51" s="5">
        <v>7767</v>
      </c>
      <c r="AC51" s="5">
        <v>102</v>
      </c>
      <c r="AD51" s="6"/>
      <c r="AE51" s="4">
        <v>1154</v>
      </c>
      <c r="AF51" s="5"/>
      <c r="AG51" s="5">
        <v>54</v>
      </c>
      <c r="AH51" s="5"/>
      <c r="AI51" s="4">
        <v>2594</v>
      </c>
      <c r="AJ51" s="5"/>
      <c r="AK51" s="5"/>
      <c r="AL51" s="6"/>
      <c r="AM51">
        <f>SUM(Table3[[#This Row],[Albert Heijn]:[Jumbo33]])</f>
        <v>19919</v>
      </c>
    </row>
    <row r="52" spans="1:39" x14ac:dyDescent="0.25">
      <c r="A52">
        <v>1050</v>
      </c>
      <c r="B52" t="s">
        <v>67</v>
      </c>
      <c r="C52" s="4"/>
      <c r="D52" s="5"/>
      <c r="E52" s="5">
        <v>4</v>
      </c>
      <c r="F52" s="6"/>
      <c r="G52" s="4"/>
      <c r="H52" s="5">
        <v>1504</v>
      </c>
      <c r="I52" s="5">
        <v>18</v>
      </c>
      <c r="J52" s="6">
        <v>76</v>
      </c>
      <c r="K52" s="4"/>
      <c r="L52" s="5">
        <v>1430</v>
      </c>
      <c r="M52" s="5">
        <v>96</v>
      </c>
      <c r="N52" s="6">
        <v>34</v>
      </c>
      <c r="O52" s="4"/>
      <c r="P52" s="5">
        <v>1478</v>
      </c>
      <c r="Q52" s="5">
        <v>57</v>
      </c>
      <c r="R52" s="6">
        <v>9</v>
      </c>
      <c r="S52" s="4"/>
      <c r="T52" s="5"/>
      <c r="U52" s="5">
        <v>252</v>
      </c>
      <c r="V52" s="6">
        <v>701</v>
      </c>
      <c r="W52" s="4"/>
      <c r="X52" s="5">
        <v>105</v>
      </c>
      <c r="Y52" s="5">
        <v>454</v>
      </c>
      <c r="Z52" s="6">
        <v>830</v>
      </c>
      <c r="AA52" s="4">
        <v>160</v>
      </c>
      <c r="AB52" s="5"/>
      <c r="AC52" s="5">
        <v>130</v>
      </c>
      <c r="AD52" s="6">
        <v>731</v>
      </c>
      <c r="AE52" s="4"/>
      <c r="AF52" s="5"/>
      <c r="AG52" s="5">
        <v>340</v>
      </c>
      <c r="AH52" s="5">
        <v>538</v>
      </c>
      <c r="AI52" s="4"/>
      <c r="AJ52" s="5">
        <v>1790</v>
      </c>
      <c r="AK52" s="5">
        <v>375</v>
      </c>
      <c r="AL52" s="6">
        <v>362</v>
      </c>
      <c r="AM52">
        <f>SUM(Table3[[#This Row],[Albert Heijn]:[Jumbo33]])</f>
        <v>11474</v>
      </c>
    </row>
    <row r="53" spans="1:39" x14ac:dyDescent="0.25">
      <c r="A53">
        <v>1051</v>
      </c>
      <c r="B53" t="s">
        <v>68</v>
      </c>
      <c r="C53" s="4"/>
      <c r="D53" s="5"/>
      <c r="E53" s="5"/>
      <c r="F53" s="6"/>
      <c r="G53" s="4"/>
      <c r="H53" s="5"/>
      <c r="I53" s="5"/>
      <c r="J53" s="6"/>
      <c r="K53" s="4"/>
      <c r="L53" s="5"/>
      <c r="M53" s="5"/>
      <c r="N53" s="6"/>
      <c r="O53" s="4"/>
      <c r="P53" s="5"/>
      <c r="Q53" s="5"/>
      <c r="R53" s="6"/>
      <c r="S53" s="4"/>
      <c r="T53" s="5"/>
      <c r="U53" s="5"/>
      <c r="V53" s="6"/>
      <c r="W53" s="4">
        <v>1</v>
      </c>
      <c r="X53" s="5"/>
      <c r="Y53" s="5"/>
      <c r="Z53" s="6"/>
      <c r="AA53" s="4"/>
      <c r="AB53" s="5"/>
      <c r="AC53" s="5"/>
      <c r="AD53" s="6"/>
      <c r="AE53" s="4"/>
      <c r="AF53" s="5">
        <v>3702</v>
      </c>
      <c r="AG53" s="5"/>
      <c r="AH53" s="5"/>
      <c r="AI53" s="4"/>
      <c r="AJ53" s="5"/>
      <c r="AK53" s="5"/>
      <c r="AL53" s="6"/>
      <c r="AM53">
        <f>SUM(Table3[[#This Row],[Albert Heijn]:[Jumbo33]])</f>
        <v>3703</v>
      </c>
    </row>
    <row r="54" spans="1:39" x14ac:dyDescent="0.25">
      <c r="A54">
        <v>1052</v>
      </c>
      <c r="B54" t="s">
        <v>69</v>
      </c>
      <c r="C54" s="4"/>
      <c r="D54" s="5"/>
      <c r="E54" s="5"/>
      <c r="F54" s="6"/>
      <c r="G54" s="4"/>
      <c r="H54" s="5"/>
      <c r="I54" s="5"/>
      <c r="J54" s="6"/>
      <c r="K54" s="4"/>
      <c r="L54" s="5"/>
      <c r="M54" s="5"/>
      <c r="N54" s="6"/>
      <c r="O54" s="4"/>
      <c r="P54" s="5">
        <v>186</v>
      </c>
      <c r="Q54" s="5"/>
      <c r="R54" s="6"/>
      <c r="S54" s="4"/>
      <c r="T54" s="5"/>
      <c r="U54" s="5">
        <v>82</v>
      </c>
      <c r="V54" s="6">
        <v>166</v>
      </c>
      <c r="W54" s="4">
        <v>75</v>
      </c>
      <c r="X54" s="5"/>
      <c r="Y54" s="5">
        <v>276</v>
      </c>
      <c r="Z54" s="6">
        <v>35</v>
      </c>
      <c r="AA54" s="4">
        <v>2</v>
      </c>
      <c r="AB54" s="5"/>
      <c r="AC54" s="5"/>
      <c r="AD54" s="6">
        <v>320</v>
      </c>
      <c r="AE54" s="4"/>
      <c r="AF54" s="5"/>
      <c r="AG54" s="5"/>
      <c r="AH54" s="5">
        <v>492</v>
      </c>
      <c r="AI54" s="4"/>
      <c r="AJ54" s="5"/>
      <c r="AK54" s="5"/>
      <c r="AL54" s="6">
        <v>324</v>
      </c>
      <c r="AM54">
        <f>SUM(Table3[[#This Row],[Albert Heijn]:[Jumbo33]])</f>
        <v>1958</v>
      </c>
    </row>
    <row r="55" spans="1:39" x14ac:dyDescent="0.25">
      <c r="A55">
        <v>1053</v>
      </c>
      <c r="B55" t="s">
        <v>106</v>
      </c>
      <c r="C55" s="4">
        <v>420</v>
      </c>
      <c r="D55" s="5"/>
      <c r="E55" s="5"/>
      <c r="F55" s="6">
        <v>26</v>
      </c>
      <c r="G55" s="4">
        <v>621</v>
      </c>
      <c r="H55" s="5"/>
      <c r="I55" s="5"/>
      <c r="J55" s="6">
        <v>141</v>
      </c>
      <c r="K55" s="4">
        <v>538</v>
      </c>
      <c r="L55" s="5"/>
      <c r="M55" s="5"/>
      <c r="N55" s="6">
        <v>147</v>
      </c>
      <c r="O55" s="4">
        <v>213</v>
      </c>
      <c r="P55" s="5"/>
      <c r="Q55" s="5"/>
      <c r="R55" s="6">
        <v>179</v>
      </c>
      <c r="S55" s="4">
        <v>448</v>
      </c>
      <c r="T55" s="5"/>
      <c r="U55" s="5">
        <v>1</v>
      </c>
      <c r="V55" s="6">
        <v>40</v>
      </c>
      <c r="W55" s="4">
        <v>956</v>
      </c>
      <c r="X55" s="5"/>
      <c r="Y55" s="5"/>
      <c r="Z55" s="6">
        <v>127</v>
      </c>
      <c r="AA55" s="4">
        <v>382</v>
      </c>
      <c r="AB55" s="5"/>
      <c r="AC55" s="5"/>
      <c r="AD55" s="6">
        <v>8</v>
      </c>
      <c r="AE55" s="4">
        <v>387</v>
      </c>
      <c r="AF55" s="5"/>
      <c r="AG55" s="5"/>
      <c r="AH55" s="5">
        <v>122</v>
      </c>
      <c r="AI55" s="4">
        <v>262</v>
      </c>
      <c r="AJ55" s="5"/>
      <c r="AK55" s="5"/>
      <c r="AL55" s="6">
        <v>99</v>
      </c>
      <c r="AM55">
        <f>SUM(Table3[[#This Row],[Albert Heijn]:[Jumbo33]])</f>
        <v>5117</v>
      </c>
    </row>
    <row r="56" spans="1:39" x14ac:dyDescent="0.25">
      <c r="A56">
        <v>1054</v>
      </c>
      <c r="B56" t="s">
        <v>107</v>
      </c>
      <c r="C56" s="4"/>
      <c r="D56" s="5"/>
      <c r="E56" s="5">
        <v>121</v>
      </c>
      <c r="F56" s="6">
        <v>372</v>
      </c>
      <c r="G56" s="4"/>
      <c r="H56" s="5"/>
      <c r="I56" s="5">
        <v>664</v>
      </c>
      <c r="J56" s="6"/>
      <c r="K56" s="4"/>
      <c r="L56" s="5"/>
      <c r="M56" s="5">
        <v>495</v>
      </c>
      <c r="N56" s="6">
        <v>6</v>
      </c>
      <c r="O56" s="4"/>
      <c r="P56" s="5"/>
      <c r="Q56" s="5">
        <v>569</v>
      </c>
      <c r="R56" s="6"/>
      <c r="S56" s="4"/>
      <c r="T56" s="5"/>
      <c r="U56" s="5">
        <v>582</v>
      </c>
      <c r="V56" s="6"/>
      <c r="W56" s="4"/>
      <c r="X56" s="5"/>
      <c r="Y56" s="5">
        <v>576</v>
      </c>
      <c r="Z56" s="6"/>
      <c r="AA56" s="4">
        <v>68</v>
      </c>
      <c r="AB56" s="5"/>
      <c r="AC56" s="5">
        <v>5122</v>
      </c>
      <c r="AD56" s="6">
        <v>138</v>
      </c>
      <c r="AE56" s="4">
        <v>61</v>
      </c>
      <c r="AF56" s="5"/>
      <c r="AG56" s="5">
        <v>2491</v>
      </c>
      <c r="AH56" s="5">
        <v>147</v>
      </c>
      <c r="AI56" s="4">
        <v>117</v>
      </c>
      <c r="AJ56" s="5"/>
      <c r="AK56" s="5">
        <v>2285</v>
      </c>
      <c r="AL56" s="6">
        <v>8</v>
      </c>
      <c r="AM56">
        <f>SUM(Table3[[#This Row],[Albert Heijn]:[Jumbo33]])</f>
        <v>13822</v>
      </c>
    </row>
    <row r="57" spans="1:39" x14ac:dyDescent="0.25">
      <c r="A57">
        <v>1055</v>
      </c>
      <c r="B57" t="s">
        <v>70</v>
      </c>
      <c r="C57" s="4"/>
      <c r="D57" s="5"/>
      <c r="E57" s="5"/>
      <c r="F57" s="6">
        <v>145</v>
      </c>
      <c r="G57" s="4"/>
      <c r="H57" s="5"/>
      <c r="I57" s="5"/>
      <c r="J57" s="6">
        <v>104</v>
      </c>
      <c r="K57" s="4"/>
      <c r="L57" s="5">
        <v>1321</v>
      </c>
      <c r="M57" s="5"/>
      <c r="N57" s="6">
        <v>220</v>
      </c>
      <c r="O57" s="4"/>
      <c r="P57" s="5"/>
      <c r="Q57" s="5"/>
      <c r="R57" s="6">
        <v>168</v>
      </c>
      <c r="S57" s="4"/>
      <c r="T57" s="5"/>
      <c r="U57" s="5"/>
      <c r="V57" s="6">
        <v>207</v>
      </c>
      <c r="W57" s="4"/>
      <c r="X57" s="5"/>
      <c r="Y57" s="5">
        <v>11</v>
      </c>
      <c r="Z57" s="6">
        <v>127</v>
      </c>
      <c r="AA57" s="4"/>
      <c r="AB57" s="5"/>
      <c r="AC57" s="5"/>
      <c r="AD57" s="6">
        <v>158</v>
      </c>
      <c r="AE57" s="4"/>
      <c r="AF57" s="5"/>
      <c r="AG57" s="5"/>
      <c r="AH57" s="5">
        <v>99</v>
      </c>
      <c r="AI57" s="4"/>
      <c r="AJ57" s="5"/>
      <c r="AK57" s="5"/>
      <c r="AL57" s="6">
        <v>170</v>
      </c>
      <c r="AM57">
        <f>SUM(Table3[[#This Row],[Albert Heijn]:[Jumbo33]])</f>
        <v>2730</v>
      </c>
    </row>
    <row r="58" spans="1:39" x14ac:dyDescent="0.25">
      <c r="A58">
        <v>1056</v>
      </c>
      <c r="B58" t="s">
        <v>71</v>
      </c>
      <c r="C58" s="4">
        <v>7</v>
      </c>
      <c r="D58" s="5"/>
      <c r="E58" s="5">
        <v>97</v>
      </c>
      <c r="F58" s="6">
        <v>55</v>
      </c>
      <c r="G58" s="4"/>
      <c r="H58" s="5"/>
      <c r="I58" s="5">
        <v>18</v>
      </c>
      <c r="J58" s="6">
        <v>65</v>
      </c>
      <c r="K58" s="4">
        <v>22</v>
      </c>
      <c r="L58" s="5"/>
      <c r="M58" s="5">
        <v>148</v>
      </c>
      <c r="N58" s="6">
        <v>146</v>
      </c>
      <c r="O58" s="4"/>
      <c r="P58" s="5">
        <v>1840</v>
      </c>
      <c r="Q58" s="5">
        <v>101</v>
      </c>
      <c r="R58" s="6">
        <v>119</v>
      </c>
      <c r="S58" s="4">
        <v>104</v>
      </c>
      <c r="T58" s="5"/>
      <c r="U58" s="5">
        <v>473</v>
      </c>
      <c r="V58" s="6">
        <v>44</v>
      </c>
      <c r="W58" s="4">
        <v>85</v>
      </c>
      <c r="X58" s="5"/>
      <c r="Y58" s="5">
        <v>563</v>
      </c>
      <c r="Z58" s="6">
        <v>83</v>
      </c>
      <c r="AA58" s="4">
        <v>32</v>
      </c>
      <c r="AB58" s="5">
        <v>1242</v>
      </c>
      <c r="AC58" s="5">
        <v>106</v>
      </c>
      <c r="AD58" s="6">
        <v>35</v>
      </c>
      <c r="AE58" s="4">
        <v>140</v>
      </c>
      <c r="AF58" s="5"/>
      <c r="AG58" s="5">
        <v>4</v>
      </c>
      <c r="AH58" s="5">
        <v>1</v>
      </c>
      <c r="AI58" s="4"/>
      <c r="AJ58" s="5"/>
      <c r="AK58" s="5">
        <v>167</v>
      </c>
      <c r="AL58" s="6">
        <v>50</v>
      </c>
      <c r="AM58">
        <f>SUM(Table3[[#This Row],[Albert Heijn]:[Jumbo33]])</f>
        <v>5747</v>
      </c>
    </row>
    <row r="59" spans="1:39" x14ac:dyDescent="0.25">
      <c r="A59">
        <v>1057</v>
      </c>
      <c r="B59" t="s">
        <v>108</v>
      </c>
      <c r="C59" s="4"/>
      <c r="D59" s="5"/>
      <c r="E59" s="5">
        <v>4</v>
      </c>
      <c r="F59" s="6">
        <v>382</v>
      </c>
      <c r="G59" s="4"/>
      <c r="H59" s="5"/>
      <c r="I59" s="5"/>
      <c r="J59" s="6">
        <v>1130</v>
      </c>
      <c r="K59" s="4"/>
      <c r="L59" s="5"/>
      <c r="M59" s="5">
        <v>74</v>
      </c>
      <c r="N59" s="6"/>
      <c r="O59" s="4"/>
      <c r="P59" s="5"/>
      <c r="Q59" s="5">
        <v>85</v>
      </c>
      <c r="R59" s="6">
        <v>492</v>
      </c>
      <c r="S59" s="4"/>
      <c r="T59" s="5"/>
      <c r="U59" s="5">
        <v>40</v>
      </c>
      <c r="V59" s="6">
        <v>178</v>
      </c>
      <c r="W59" s="4"/>
      <c r="X59" s="5"/>
      <c r="Y59" s="5"/>
      <c r="Z59" s="6">
        <v>676</v>
      </c>
      <c r="AA59" s="4"/>
      <c r="AB59" s="5"/>
      <c r="AC59" s="5">
        <v>1</v>
      </c>
      <c r="AD59" s="6">
        <v>167</v>
      </c>
      <c r="AE59" s="4">
        <v>111</v>
      </c>
      <c r="AF59" s="5"/>
      <c r="AG59" s="5">
        <v>38</v>
      </c>
      <c r="AH59" s="5"/>
      <c r="AI59" s="4">
        <v>101</v>
      </c>
      <c r="AJ59" s="5"/>
      <c r="AK59" s="5"/>
      <c r="AL59" s="6">
        <v>328</v>
      </c>
      <c r="AM59">
        <f>SUM(Table3[[#This Row],[Albert Heijn]:[Jumbo33]])</f>
        <v>3807</v>
      </c>
    </row>
    <row r="60" spans="1:39" x14ac:dyDescent="0.25">
      <c r="A60">
        <v>1058</v>
      </c>
      <c r="B60" t="s">
        <v>72</v>
      </c>
      <c r="C60" s="4"/>
      <c r="D60" s="5"/>
      <c r="E60" s="5"/>
      <c r="F60" s="6"/>
      <c r="G60" s="4"/>
      <c r="H60" s="5"/>
      <c r="I60" s="5"/>
      <c r="J60" s="6">
        <v>585</v>
      </c>
      <c r="K60" s="4"/>
      <c r="L60" s="5"/>
      <c r="M60" s="5"/>
      <c r="N60" s="6">
        <v>205</v>
      </c>
      <c r="O60" s="4"/>
      <c r="P60" s="5"/>
      <c r="Q60" s="5"/>
      <c r="R60" s="6">
        <v>240</v>
      </c>
      <c r="S60" s="4"/>
      <c r="T60" s="5"/>
      <c r="U60" s="5"/>
      <c r="V60" s="6"/>
      <c r="W60" s="4"/>
      <c r="X60" s="5">
        <v>3813</v>
      </c>
      <c r="Y60" s="5"/>
      <c r="Z60" s="6"/>
      <c r="AA60" s="4"/>
      <c r="AB60" s="5"/>
      <c r="AC60" s="5"/>
      <c r="AD60" s="6"/>
      <c r="AE60" s="4"/>
      <c r="AF60" s="5">
        <v>6676</v>
      </c>
      <c r="AG60" s="5">
        <v>14</v>
      </c>
      <c r="AH60" s="5"/>
      <c r="AI60" s="4"/>
      <c r="AJ60" s="5"/>
      <c r="AK60" s="5"/>
      <c r="AL60" s="6"/>
      <c r="AM60">
        <f>SUM(Table3[[#This Row],[Albert Heijn]:[Jumbo33]])</f>
        <v>11533</v>
      </c>
    </row>
    <row r="61" spans="1:39" x14ac:dyDescent="0.25">
      <c r="A61">
        <v>1059</v>
      </c>
      <c r="B61" t="s">
        <v>74</v>
      </c>
      <c r="C61" s="4">
        <v>448</v>
      </c>
      <c r="D61" s="5"/>
      <c r="E61" s="5">
        <v>9</v>
      </c>
      <c r="F61" s="6"/>
      <c r="G61" s="4">
        <v>556</v>
      </c>
      <c r="H61" s="5">
        <v>468</v>
      </c>
      <c r="I61" s="5">
        <v>10</v>
      </c>
      <c r="J61" s="6">
        <v>61</v>
      </c>
      <c r="K61" s="4">
        <v>380</v>
      </c>
      <c r="L61" s="5"/>
      <c r="M61" s="5">
        <v>126</v>
      </c>
      <c r="N61" s="6">
        <v>77</v>
      </c>
      <c r="O61" s="4">
        <v>160</v>
      </c>
      <c r="P61" s="5"/>
      <c r="Q61" s="5">
        <v>182</v>
      </c>
      <c r="R61" s="6">
        <v>14</v>
      </c>
      <c r="S61" s="4">
        <v>587</v>
      </c>
      <c r="T61" s="5"/>
      <c r="U61" s="5">
        <v>27</v>
      </c>
      <c r="V61" s="6">
        <v>81</v>
      </c>
      <c r="W61" s="4">
        <v>1102</v>
      </c>
      <c r="X61" s="5"/>
      <c r="Y61" s="5">
        <v>305</v>
      </c>
      <c r="Z61" s="6">
        <v>170</v>
      </c>
      <c r="AA61" s="4">
        <v>1248</v>
      </c>
      <c r="AB61" s="5"/>
      <c r="AC61" s="5">
        <v>103</v>
      </c>
      <c r="AD61" s="6">
        <v>232</v>
      </c>
      <c r="AE61" s="4">
        <v>627</v>
      </c>
      <c r="AF61" s="5"/>
      <c r="AG61" s="5">
        <v>19</v>
      </c>
      <c r="AH61" s="5">
        <v>32</v>
      </c>
      <c r="AI61" s="4">
        <v>854</v>
      </c>
      <c r="AJ61" s="5"/>
      <c r="AK61" s="5">
        <v>6</v>
      </c>
      <c r="AL61" s="6">
        <v>35</v>
      </c>
      <c r="AM61">
        <f>SUM(Table3[[#This Row],[Albert Heijn]:[Jumbo33]])</f>
        <v>7919</v>
      </c>
    </row>
    <row r="62" spans="1:39" x14ac:dyDescent="0.25">
      <c r="A62">
        <v>1060</v>
      </c>
      <c r="B62" t="s">
        <v>75</v>
      </c>
      <c r="C62" s="4"/>
      <c r="D62" s="5">
        <v>2248</v>
      </c>
      <c r="E62" s="5">
        <v>78</v>
      </c>
      <c r="F62" s="6"/>
      <c r="G62" s="4"/>
      <c r="H62" s="5"/>
      <c r="I62" s="5">
        <v>476</v>
      </c>
      <c r="J62" s="6"/>
      <c r="K62" s="4"/>
      <c r="L62" s="5"/>
      <c r="M62" s="5">
        <v>265</v>
      </c>
      <c r="N62" s="6"/>
      <c r="O62" s="4"/>
      <c r="P62" s="5"/>
      <c r="Q62" s="5">
        <v>1340</v>
      </c>
      <c r="R62" s="6"/>
      <c r="S62" s="4"/>
      <c r="T62" s="5"/>
      <c r="U62" s="5">
        <v>477</v>
      </c>
      <c r="V62" s="6"/>
      <c r="W62" s="4"/>
      <c r="X62" s="5"/>
      <c r="Y62" s="5">
        <v>223</v>
      </c>
      <c r="Z62" s="6"/>
      <c r="AA62" s="4">
        <v>46</v>
      </c>
      <c r="AB62" s="5">
        <v>1964</v>
      </c>
      <c r="AC62" s="5">
        <v>1127</v>
      </c>
      <c r="AD62" s="6"/>
      <c r="AE62" s="4">
        <v>3</v>
      </c>
      <c r="AF62" s="5"/>
      <c r="AG62" s="5">
        <v>1531</v>
      </c>
      <c r="AH62" s="5"/>
      <c r="AI62" s="4"/>
      <c r="AJ62" s="5"/>
      <c r="AK62" s="5">
        <v>447</v>
      </c>
      <c r="AL62" s="6"/>
      <c r="AM62">
        <f>SUM(Table3[[#This Row],[Albert Heijn]:[Jumbo33]])</f>
        <v>10225</v>
      </c>
    </row>
    <row r="63" spans="1:39" x14ac:dyDescent="0.25">
      <c r="A63">
        <v>1061</v>
      </c>
      <c r="B63" t="s">
        <v>76</v>
      </c>
      <c r="C63" s="4">
        <v>259</v>
      </c>
      <c r="D63" s="5"/>
      <c r="E63" s="5"/>
      <c r="F63" s="6"/>
      <c r="G63" s="4">
        <v>278</v>
      </c>
      <c r="H63" s="5"/>
      <c r="I63" s="5"/>
      <c r="J63" s="6"/>
      <c r="K63" s="4">
        <v>527</v>
      </c>
      <c r="L63" s="5"/>
      <c r="M63" s="5">
        <v>1</v>
      </c>
      <c r="N63" s="6"/>
      <c r="O63" s="4">
        <v>146</v>
      </c>
      <c r="P63" s="5"/>
      <c r="Q63" s="5">
        <v>8</v>
      </c>
      <c r="R63" s="6">
        <v>209</v>
      </c>
      <c r="S63" s="4">
        <v>180</v>
      </c>
      <c r="T63" s="5"/>
      <c r="U63" s="5">
        <v>408</v>
      </c>
      <c r="V63" s="6"/>
      <c r="W63" s="4">
        <v>841</v>
      </c>
      <c r="X63" s="5"/>
      <c r="Y63" s="5">
        <v>332</v>
      </c>
      <c r="Z63" s="6">
        <v>94</v>
      </c>
      <c r="AA63" s="4">
        <v>726</v>
      </c>
      <c r="AB63" s="5"/>
      <c r="AC63" s="5">
        <v>44</v>
      </c>
      <c r="AD63" s="6">
        <v>12</v>
      </c>
      <c r="AE63" s="4">
        <v>220</v>
      </c>
      <c r="AF63" s="5">
        <v>2309</v>
      </c>
      <c r="AG63" s="5">
        <v>200</v>
      </c>
      <c r="AH63" s="5">
        <v>79</v>
      </c>
      <c r="AI63" s="4">
        <v>414</v>
      </c>
      <c r="AJ63" s="5"/>
      <c r="AK63" s="5"/>
      <c r="AL63" s="6">
        <v>124</v>
      </c>
      <c r="AM63">
        <f>SUM(Table3[[#This Row],[Albert Heijn]:[Jumbo33]])</f>
        <v>7411</v>
      </c>
    </row>
    <row r="64" spans="1:39" x14ac:dyDescent="0.25">
      <c r="A64">
        <v>1062</v>
      </c>
      <c r="B64" t="s">
        <v>109</v>
      </c>
      <c r="C64" s="4">
        <v>115</v>
      </c>
      <c r="D64" s="5"/>
      <c r="E64" s="5"/>
      <c r="F64" s="6"/>
      <c r="G64" s="4">
        <v>191</v>
      </c>
      <c r="H64" s="5"/>
      <c r="I64" s="5"/>
      <c r="J64" s="6"/>
      <c r="K64" s="4">
        <v>83</v>
      </c>
      <c r="L64" s="5"/>
      <c r="M64" s="5"/>
      <c r="N64" s="6"/>
      <c r="O64" s="4">
        <v>29</v>
      </c>
      <c r="P64" s="5"/>
      <c r="Q64" s="5"/>
      <c r="R64" s="6"/>
      <c r="S64" s="4">
        <v>110</v>
      </c>
      <c r="T64" s="5"/>
      <c r="U64" s="5"/>
      <c r="V64" s="6"/>
      <c r="W64" s="4">
        <v>130</v>
      </c>
      <c r="X64" s="5"/>
      <c r="Y64" s="5"/>
      <c r="Z64" s="6"/>
      <c r="AA64" s="4">
        <v>80</v>
      </c>
      <c r="AB64" s="5"/>
      <c r="AC64" s="5"/>
      <c r="AD64" s="6"/>
      <c r="AE64" s="4">
        <v>83</v>
      </c>
      <c r="AF64" s="5"/>
      <c r="AG64" s="5"/>
      <c r="AH64" s="5"/>
      <c r="AI64" s="4">
        <v>127</v>
      </c>
      <c r="AJ64" s="5"/>
      <c r="AK64" s="5">
        <v>9</v>
      </c>
      <c r="AL64" s="6"/>
      <c r="AM64">
        <f>SUM(Table3[[#This Row],[Albert Heijn]:[Jumbo33]])</f>
        <v>957</v>
      </c>
    </row>
    <row r="65" spans="1:39" x14ac:dyDescent="0.25">
      <c r="A65">
        <v>1063</v>
      </c>
      <c r="B65" t="s">
        <v>77</v>
      </c>
      <c r="C65" s="4"/>
      <c r="D65" s="5"/>
      <c r="E65" s="5">
        <v>8</v>
      </c>
      <c r="F65" s="6"/>
      <c r="G65" s="4"/>
      <c r="H65" s="5"/>
      <c r="I65" s="5">
        <v>1</v>
      </c>
      <c r="J65" s="6">
        <v>5</v>
      </c>
      <c r="K65" s="4"/>
      <c r="L65" s="5">
        <v>2250</v>
      </c>
      <c r="M65" s="5"/>
      <c r="N65" s="6"/>
      <c r="O65" s="4">
        <v>258</v>
      </c>
      <c r="P65" s="5"/>
      <c r="Q65" s="5">
        <v>4</v>
      </c>
      <c r="R65" s="6"/>
      <c r="S65" s="4"/>
      <c r="T65" s="5"/>
      <c r="U65" s="5">
        <v>216</v>
      </c>
      <c r="V65" s="6"/>
      <c r="W65" s="4">
        <v>222</v>
      </c>
      <c r="X65" s="5"/>
      <c r="Y65" s="5">
        <v>2</v>
      </c>
      <c r="Z65" s="6"/>
      <c r="AA65" s="4">
        <v>176</v>
      </c>
      <c r="AB65" s="5">
        <v>2550</v>
      </c>
      <c r="AC65" s="5">
        <v>15</v>
      </c>
      <c r="AD65" s="6"/>
      <c r="AE65" s="4"/>
      <c r="AF65" s="5"/>
      <c r="AG65" s="5">
        <v>194</v>
      </c>
      <c r="AH65" s="5"/>
      <c r="AI65" s="4"/>
      <c r="AJ65" s="5"/>
      <c r="AK65" s="5">
        <v>45</v>
      </c>
      <c r="AL65" s="6"/>
      <c r="AM65">
        <f>SUM(Table3[[#This Row],[Albert Heijn]:[Jumbo33]])</f>
        <v>5946</v>
      </c>
    </row>
    <row r="66" spans="1:39" x14ac:dyDescent="0.25">
      <c r="A66">
        <v>1064</v>
      </c>
      <c r="B66" t="s">
        <v>110</v>
      </c>
      <c r="C66" s="4"/>
      <c r="D66" s="5"/>
      <c r="E66" s="5"/>
      <c r="F66" s="6"/>
      <c r="G66" s="4"/>
      <c r="H66" s="5"/>
      <c r="I66" s="5"/>
      <c r="J66" s="6">
        <v>12</v>
      </c>
      <c r="K66" s="4"/>
      <c r="L66" s="5"/>
      <c r="M66" s="5"/>
      <c r="N66" s="6">
        <v>259</v>
      </c>
      <c r="O66" s="4"/>
      <c r="P66" s="5"/>
      <c r="Q66" s="5"/>
      <c r="R66" s="6">
        <v>43</v>
      </c>
      <c r="S66" s="4"/>
      <c r="T66" s="5"/>
      <c r="U66" s="5"/>
      <c r="V66" s="6">
        <v>29</v>
      </c>
      <c r="W66" s="4"/>
      <c r="X66" s="5"/>
      <c r="Y66" s="5"/>
      <c r="Z66" s="6">
        <v>179</v>
      </c>
      <c r="AA66" s="4"/>
      <c r="AB66" s="5"/>
      <c r="AC66" s="5"/>
      <c r="AD66" s="6">
        <v>49</v>
      </c>
      <c r="AE66" s="4"/>
      <c r="AF66" s="5"/>
      <c r="AG66" s="5"/>
      <c r="AH66" s="5">
        <v>65</v>
      </c>
      <c r="AI66" s="4"/>
      <c r="AJ66" s="5"/>
      <c r="AK66" s="5"/>
      <c r="AL66" s="6"/>
      <c r="AM66">
        <f>SUM(Table3[[#This Row],[Albert Heijn]:[Jumbo33]])</f>
        <v>636</v>
      </c>
    </row>
    <row r="67" spans="1:39" x14ac:dyDescent="0.25">
      <c r="A67">
        <v>1065</v>
      </c>
      <c r="B67" t="s">
        <v>78</v>
      </c>
      <c r="C67" s="4"/>
      <c r="D67" s="5"/>
      <c r="E67" s="5">
        <v>2</v>
      </c>
      <c r="F67" s="6"/>
      <c r="G67" s="4">
        <v>515</v>
      </c>
      <c r="H67" s="5"/>
      <c r="I67" s="5"/>
      <c r="J67" s="6"/>
      <c r="K67" s="4">
        <v>428</v>
      </c>
      <c r="L67" s="5">
        <v>549</v>
      </c>
      <c r="M67" s="5">
        <v>11</v>
      </c>
      <c r="N67" s="6"/>
      <c r="O67" s="4">
        <v>355</v>
      </c>
      <c r="P67" s="5"/>
      <c r="Q67" s="5"/>
      <c r="R67" s="6"/>
      <c r="S67" s="4">
        <v>433</v>
      </c>
      <c r="T67" s="5"/>
      <c r="U67" s="5"/>
      <c r="V67" s="6">
        <v>3</v>
      </c>
      <c r="W67" s="4"/>
      <c r="X67" s="5"/>
      <c r="Y67" s="5"/>
      <c r="Z67" s="6"/>
      <c r="AA67" s="4">
        <v>3</v>
      </c>
      <c r="AB67" s="5">
        <v>831</v>
      </c>
      <c r="AC67" s="5"/>
      <c r="AD67" s="6"/>
      <c r="AE67" s="4">
        <v>290</v>
      </c>
      <c r="AF67" s="5"/>
      <c r="AG67" s="5"/>
      <c r="AH67" s="5"/>
      <c r="AI67" s="4"/>
      <c r="AJ67" s="5"/>
      <c r="AK67" s="5"/>
      <c r="AL67" s="6">
        <v>1</v>
      </c>
      <c r="AM67">
        <f>SUM(Table3[[#This Row],[Albert Heijn]:[Jumbo33]])</f>
        <v>3421</v>
      </c>
    </row>
    <row r="68" spans="1:39" x14ac:dyDescent="0.25">
      <c r="A68">
        <v>1066</v>
      </c>
      <c r="B68" t="s">
        <v>79</v>
      </c>
      <c r="C68" s="4">
        <v>247</v>
      </c>
      <c r="D68" s="5"/>
      <c r="E68" s="5"/>
      <c r="F68" s="6">
        <v>267</v>
      </c>
      <c r="G68" s="4">
        <v>2129</v>
      </c>
      <c r="H68" s="5"/>
      <c r="I68" s="5"/>
      <c r="J68" s="6"/>
      <c r="K68" s="4">
        <v>1805</v>
      </c>
      <c r="L68" s="5">
        <v>832</v>
      </c>
      <c r="M68" s="5"/>
      <c r="N68" s="6"/>
      <c r="O68" s="4">
        <v>1359</v>
      </c>
      <c r="P68" s="5"/>
      <c r="Q68" s="5"/>
      <c r="R68" s="6"/>
      <c r="S68" s="4">
        <v>2694</v>
      </c>
      <c r="T68" s="5"/>
      <c r="U68" s="5"/>
      <c r="V68" s="6"/>
      <c r="W68" s="4">
        <v>2478</v>
      </c>
      <c r="X68" s="5">
        <v>305</v>
      </c>
      <c r="Y68" s="5"/>
      <c r="Z68" s="6">
        <v>7</v>
      </c>
      <c r="AA68" s="4">
        <v>2686</v>
      </c>
      <c r="AB68" s="5"/>
      <c r="AC68" s="5"/>
      <c r="AD68" s="6"/>
      <c r="AE68" s="4">
        <v>1906</v>
      </c>
      <c r="AF68" s="5">
        <v>570</v>
      </c>
      <c r="AG68" s="5">
        <v>585</v>
      </c>
      <c r="AH68" s="5"/>
      <c r="AI68" s="4">
        <v>1309</v>
      </c>
      <c r="AJ68" s="5">
        <v>848</v>
      </c>
      <c r="AK68" s="5"/>
      <c r="AL68" s="6"/>
      <c r="AM68">
        <f>SUM(Table3[[#This Row],[Albert Heijn]:[Jumbo33]])</f>
        <v>20027</v>
      </c>
    </row>
    <row r="69" spans="1:39" x14ac:dyDescent="0.25">
      <c r="A69">
        <v>1067</v>
      </c>
      <c r="B69" t="s">
        <v>80</v>
      </c>
      <c r="C69" s="4">
        <v>408</v>
      </c>
      <c r="D69" s="5"/>
      <c r="E69" s="5"/>
      <c r="F69" s="6">
        <v>18</v>
      </c>
      <c r="G69" s="4">
        <v>976</v>
      </c>
      <c r="H69" s="5">
        <v>508</v>
      </c>
      <c r="I69" s="5">
        <v>84</v>
      </c>
      <c r="J69" s="6">
        <v>69</v>
      </c>
      <c r="K69" s="4">
        <v>920</v>
      </c>
      <c r="L69" s="5"/>
      <c r="M69" s="5">
        <v>276</v>
      </c>
      <c r="N69" s="6">
        <v>101</v>
      </c>
      <c r="O69" s="4">
        <v>575</v>
      </c>
      <c r="P69" s="5"/>
      <c r="Q69" s="5">
        <v>143</v>
      </c>
      <c r="R69" s="6">
        <v>12</v>
      </c>
      <c r="S69" s="4">
        <v>623</v>
      </c>
      <c r="T69" s="5">
        <v>905</v>
      </c>
      <c r="U69" s="5">
        <v>138</v>
      </c>
      <c r="V69" s="6">
        <v>38</v>
      </c>
      <c r="W69" s="4">
        <v>837</v>
      </c>
      <c r="X69" s="5"/>
      <c r="Y69" s="5">
        <v>200</v>
      </c>
      <c r="Z69" s="6">
        <v>21</v>
      </c>
      <c r="AA69" s="4">
        <v>763</v>
      </c>
      <c r="AB69" s="5"/>
      <c r="AC69" s="5">
        <v>205</v>
      </c>
      <c r="AD69" s="6">
        <v>108</v>
      </c>
      <c r="AE69" s="4">
        <v>719</v>
      </c>
      <c r="AF69" s="5"/>
      <c r="AG69" s="5">
        <v>149</v>
      </c>
      <c r="AH69" s="5">
        <v>96</v>
      </c>
      <c r="AI69" s="4">
        <v>575</v>
      </c>
      <c r="AJ69" s="5">
        <v>1537</v>
      </c>
      <c r="AK69" s="5">
        <v>184</v>
      </c>
      <c r="AL69" s="6">
        <v>58</v>
      </c>
      <c r="AM69">
        <f>SUM(Table3[[#This Row],[Albert Heijn]:[Jumbo33]])</f>
        <v>11246</v>
      </c>
    </row>
    <row r="70" spans="1:39" x14ac:dyDescent="0.25">
      <c r="A70">
        <v>1068</v>
      </c>
      <c r="B70" t="s">
        <v>111</v>
      </c>
      <c r="C70" s="4"/>
      <c r="D70" s="5"/>
      <c r="E70" s="5"/>
      <c r="F70" s="6"/>
      <c r="G70" s="4"/>
      <c r="H70" s="5"/>
      <c r="I70" s="5"/>
      <c r="J70" s="6"/>
      <c r="K70" s="4"/>
      <c r="L70" s="5"/>
      <c r="M70" s="5"/>
      <c r="N70" s="6"/>
      <c r="O70" s="4"/>
      <c r="P70" s="5"/>
      <c r="Q70" s="5"/>
      <c r="R70" s="6">
        <v>555</v>
      </c>
      <c r="S70" s="4"/>
      <c r="T70" s="5"/>
      <c r="U70" s="5"/>
      <c r="V70" s="6">
        <v>706</v>
      </c>
      <c r="W70" s="4"/>
      <c r="X70" s="5"/>
      <c r="Y70" s="5">
        <v>7</v>
      </c>
      <c r="Z70" s="6">
        <v>1211</v>
      </c>
      <c r="AA70" s="4"/>
      <c r="AB70" s="5"/>
      <c r="AC70" s="5">
        <v>12</v>
      </c>
      <c r="AD70" s="6">
        <v>1034</v>
      </c>
      <c r="AE70" s="4"/>
      <c r="AF70" s="5"/>
      <c r="AG70" s="5">
        <v>74</v>
      </c>
      <c r="AH70" s="5">
        <v>1529</v>
      </c>
      <c r="AI70" s="4">
        <v>930</v>
      </c>
      <c r="AJ70" s="5"/>
      <c r="AK70" s="5">
        <v>139</v>
      </c>
      <c r="AL70" s="6">
        <v>1691</v>
      </c>
      <c r="AM70">
        <f>SUM(Table3[[#This Row],[Albert Heijn]:[Jumbo33]])</f>
        <v>7888</v>
      </c>
    </row>
    <row r="71" spans="1:39" x14ac:dyDescent="0.25">
      <c r="A71">
        <v>1069</v>
      </c>
      <c r="B71" t="s">
        <v>81</v>
      </c>
      <c r="C71" s="4"/>
      <c r="D71" s="5"/>
      <c r="E71" s="5"/>
      <c r="F71" s="6"/>
      <c r="G71" s="4"/>
      <c r="H71" s="5"/>
      <c r="I71" s="5"/>
      <c r="J71" s="6"/>
      <c r="K71" s="4"/>
      <c r="L71" s="5"/>
      <c r="M71" s="5"/>
      <c r="N71" s="6"/>
      <c r="O71" s="4">
        <v>154</v>
      </c>
      <c r="P71" s="5"/>
      <c r="Q71" s="5"/>
      <c r="R71" s="6"/>
      <c r="S71" s="4">
        <v>214</v>
      </c>
      <c r="T71" s="5">
        <v>4900</v>
      </c>
      <c r="U71" s="5"/>
      <c r="V71" s="6"/>
      <c r="W71" s="4">
        <v>103</v>
      </c>
      <c r="X71" s="5"/>
      <c r="Y71" s="5"/>
      <c r="Z71" s="6"/>
      <c r="AA71" s="4"/>
      <c r="AB71" s="5"/>
      <c r="AC71" s="5"/>
      <c r="AD71" s="6"/>
      <c r="AE71" s="4"/>
      <c r="AF71" s="5"/>
      <c r="AG71" s="5"/>
      <c r="AH71" s="5"/>
      <c r="AI71" s="4"/>
      <c r="AJ71" s="5">
        <v>1686</v>
      </c>
      <c r="AK71" s="5"/>
      <c r="AL71" s="6"/>
      <c r="AM71">
        <f>SUM(Table3[[#This Row],[Albert Heijn]:[Jumbo33]])</f>
        <v>7057</v>
      </c>
    </row>
    <row r="72" spans="1:39" x14ac:dyDescent="0.25">
      <c r="A72">
        <v>1070</v>
      </c>
      <c r="B72" t="s">
        <v>82</v>
      </c>
      <c r="C72" s="4"/>
      <c r="D72" s="5"/>
      <c r="E72" s="5"/>
      <c r="F72" s="6"/>
      <c r="G72" s="4"/>
      <c r="H72" s="5"/>
      <c r="I72" s="5"/>
      <c r="J72" s="6"/>
      <c r="K72" s="4"/>
      <c r="L72" s="5"/>
      <c r="M72" s="5"/>
      <c r="N72" s="6"/>
      <c r="O72" s="4"/>
      <c r="P72" s="5"/>
      <c r="Q72" s="5"/>
      <c r="R72" s="6"/>
      <c r="S72" s="4">
        <v>126</v>
      </c>
      <c r="T72" s="5"/>
      <c r="U72" s="5">
        <v>521</v>
      </c>
      <c r="V72" s="6">
        <v>929</v>
      </c>
      <c r="W72" s="4">
        <v>327</v>
      </c>
      <c r="X72" s="5"/>
      <c r="Y72" s="5">
        <v>1712</v>
      </c>
      <c r="Z72" s="6">
        <v>1797</v>
      </c>
      <c r="AA72" s="4">
        <v>132</v>
      </c>
      <c r="AB72" s="5">
        <v>2000</v>
      </c>
      <c r="AC72" s="5">
        <v>287</v>
      </c>
      <c r="AD72" s="6">
        <v>1720</v>
      </c>
      <c r="AE72" s="4">
        <v>73</v>
      </c>
      <c r="AF72" s="5"/>
      <c r="AG72" s="5">
        <v>202</v>
      </c>
      <c r="AH72" s="5">
        <v>1725</v>
      </c>
      <c r="AI72" s="4">
        <v>652</v>
      </c>
      <c r="AJ72" s="5">
        <v>1000</v>
      </c>
      <c r="AK72" s="5">
        <v>24</v>
      </c>
      <c r="AL72" s="6">
        <v>1076</v>
      </c>
      <c r="AM72">
        <f>SUM(Table3[[#This Row],[Albert Heijn]:[Jumbo33]])</f>
        <v>14303</v>
      </c>
    </row>
    <row r="73" spans="1:39" x14ac:dyDescent="0.25">
      <c r="A73">
        <v>1072</v>
      </c>
      <c r="B73" t="s">
        <v>83</v>
      </c>
      <c r="C73" s="4"/>
      <c r="D73" s="5"/>
      <c r="E73" s="5">
        <v>1</v>
      </c>
      <c r="F73" s="6"/>
      <c r="G73" s="4"/>
      <c r="H73" s="5"/>
      <c r="I73" s="5"/>
      <c r="J73" s="6"/>
      <c r="K73" s="4"/>
      <c r="L73" s="5"/>
      <c r="M73" s="5"/>
      <c r="N73" s="6"/>
      <c r="O73" s="4"/>
      <c r="P73" s="5"/>
      <c r="Q73" s="5"/>
      <c r="R73" s="6"/>
      <c r="S73" s="4"/>
      <c r="T73" s="5"/>
      <c r="U73" s="5">
        <v>2</v>
      </c>
      <c r="V73" s="6"/>
      <c r="W73" s="4"/>
      <c r="X73" s="5"/>
      <c r="Y73" s="5">
        <v>2781</v>
      </c>
      <c r="Z73" s="6">
        <v>237</v>
      </c>
      <c r="AA73" s="4">
        <v>1232</v>
      </c>
      <c r="AB73" s="5"/>
      <c r="AC73" s="5">
        <v>637</v>
      </c>
      <c r="AD73" s="6">
        <v>495</v>
      </c>
      <c r="AE73" s="4">
        <v>1864</v>
      </c>
      <c r="AF73" s="5"/>
      <c r="AG73" s="5">
        <v>759</v>
      </c>
      <c r="AH73" s="5"/>
      <c r="AI73" s="4">
        <v>2052</v>
      </c>
      <c r="AJ73" s="5">
        <v>903</v>
      </c>
      <c r="AK73" s="5">
        <v>1487</v>
      </c>
      <c r="AL73" s="6"/>
      <c r="AM73">
        <f>SUM(Table3[[#This Row],[Albert Heijn]:[Jumbo33]])</f>
        <v>12450</v>
      </c>
    </row>
    <row r="74" spans="1:39" x14ac:dyDescent="0.25">
      <c r="A74">
        <v>1073</v>
      </c>
      <c r="B74" t="s">
        <v>84</v>
      </c>
      <c r="C74" s="4"/>
      <c r="D74" s="5"/>
      <c r="E74" s="5"/>
      <c r="F74" s="6"/>
      <c r="G74" s="4"/>
      <c r="H74" s="5"/>
      <c r="I74" s="5"/>
      <c r="J74" s="6"/>
      <c r="K74" s="4"/>
      <c r="L74" s="5"/>
      <c r="M74" s="5"/>
      <c r="N74" s="6"/>
      <c r="O74" s="4"/>
      <c r="P74" s="5"/>
      <c r="Q74" s="5"/>
      <c r="R74" s="6"/>
      <c r="S74" s="4"/>
      <c r="T74" s="5"/>
      <c r="U74" s="5"/>
      <c r="V74" s="6"/>
      <c r="W74" s="4">
        <v>340</v>
      </c>
      <c r="X74" s="5"/>
      <c r="Y74" s="5">
        <v>366</v>
      </c>
      <c r="Z74" s="6">
        <v>68</v>
      </c>
      <c r="AA74" s="4">
        <v>377</v>
      </c>
      <c r="AB74" s="5"/>
      <c r="AC74" s="5">
        <v>510</v>
      </c>
      <c r="AD74" s="6">
        <v>397</v>
      </c>
      <c r="AE74" s="4">
        <v>598</v>
      </c>
      <c r="AF74" s="5">
        <v>247</v>
      </c>
      <c r="AG74" s="5">
        <v>555</v>
      </c>
      <c r="AH74" s="5">
        <v>220</v>
      </c>
      <c r="AI74" s="4">
        <v>1043</v>
      </c>
      <c r="AJ74" s="5"/>
      <c r="AK74" s="5">
        <v>543</v>
      </c>
      <c r="AL74" s="6">
        <v>395</v>
      </c>
      <c r="AM74">
        <f>SUM(Table3[[#This Row],[Albert Heijn]:[Jumbo33]])</f>
        <v>5659</v>
      </c>
    </row>
    <row r="75" spans="1:39" x14ac:dyDescent="0.25">
      <c r="A75">
        <v>1074</v>
      </c>
      <c r="B75" t="s">
        <v>85</v>
      </c>
      <c r="C75" s="4"/>
      <c r="D75" s="5"/>
      <c r="E75" s="5"/>
      <c r="F75" s="6"/>
      <c r="G75" s="4"/>
      <c r="H75" s="5"/>
      <c r="I75" s="5"/>
      <c r="J75" s="6"/>
      <c r="K75" s="4"/>
      <c r="L75" s="5"/>
      <c r="M75" s="5"/>
      <c r="N75" s="6"/>
      <c r="O75" s="4"/>
      <c r="P75" s="5"/>
      <c r="Q75" s="5"/>
      <c r="R75" s="6"/>
      <c r="S75" s="4"/>
      <c r="T75" s="5"/>
      <c r="U75" s="5"/>
      <c r="V75" s="6"/>
      <c r="W75" s="4">
        <v>1159</v>
      </c>
      <c r="X75" s="5"/>
      <c r="Y75" s="5">
        <v>766</v>
      </c>
      <c r="Z75" s="6"/>
      <c r="AA75" s="4">
        <v>1013</v>
      </c>
      <c r="AB75" s="5"/>
      <c r="AC75" s="5">
        <v>312</v>
      </c>
      <c r="AD75" s="6">
        <v>31</v>
      </c>
      <c r="AE75" s="4">
        <v>1364</v>
      </c>
      <c r="AF75" s="5">
        <v>729</v>
      </c>
      <c r="AG75" s="5">
        <v>504</v>
      </c>
      <c r="AH75" s="5">
        <v>170</v>
      </c>
      <c r="AI75" s="4">
        <v>2390</v>
      </c>
      <c r="AJ75" s="5"/>
      <c r="AK75" s="5">
        <v>407</v>
      </c>
      <c r="AL75" s="6">
        <v>88</v>
      </c>
      <c r="AM75">
        <f>SUM(Table3[[#This Row],[Albert Heijn]:[Jumbo33]])</f>
        <v>8933</v>
      </c>
    </row>
    <row r="76" spans="1:39" x14ac:dyDescent="0.25">
      <c r="A76">
        <v>1075</v>
      </c>
      <c r="B76" t="s">
        <v>112</v>
      </c>
      <c r="C76" s="4"/>
      <c r="D76" s="5"/>
      <c r="E76" s="5"/>
      <c r="F76" s="6"/>
      <c r="G76" s="4"/>
      <c r="H76" s="5"/>
      <c r="I76" s="5"/>
      <c r="J76" s="6"/>
      <c r="K76" s="4"/>
      <c r="L76" s="5"/>
      <c r="M76" s="5"/>
      <c r="N76" s="6"/>
      <c r="O76" s="4"/>
      <c r="P76" s="5"/>
      <c r="Q76" s="5"/>
      <c r="R76" s="6"/>
      <c r="S76" s="4"/>
      <c r="T76" s="5"/>
      <c r="U76" s="5"/>
      <c r="V76" s="6"/>
      <c r="W76" s="4"/>
      <c r="X76" s="5"/>
      <c r="Y76" s="5">
        <v>2</v>
      </c>
      <c r="Z76" s="6"/>
      <c r="AA76" s="4">
        <v>55</v>
      </c>
      <c r="AB76" s="5"/>
      <c r="AC76" s="5">
        <v>1</v>
      </c>
      <c r="AD76" s="6"/>
      <c r="AE76" s="4">
        <v>183</v>
      </c>
      <c r="AF76" s="5"/>
      <c r="AG76" s="5"/>
      <c r="AH76" s="5"/>
      <c r="AI76" s="4">
        <v>349</v>
      </c>
      <c r="AJ76" s="5"/>
      <c r="AK76" s="5"/>
      <c r="AL76" s="6"/>
      <c r="AM76">
        <f>SUM(Table3[[#This Row],[Albert Heijn]:[Jumbo33]])</f>
        <v>590</v>
      </c>
    </row>
    <row r="77" spans="1:39" x14ac:dyDescent="0.25">
      <c r="A77">
        <v>1076</v>
      </c>
      <c r="B77" t="s">
        <v>86</v>
      </c>
      <c r="C77" s="4"/>
      <c r="D77" s="5"/>
      <c r="E77" s="5"/>
      <c r="F77" s="6"/>
      <c r="G77" s="4">
        <v>8</v>
      </c>
      <c r="H77" s="5"/>
      <c r="I77" s="5"/>
      <c r="J77" s="6"/>
      <c r="K77" s="4"/>
      <c r="L77" s="5"/>
      <c r="M77" s="5"/>
      <c r="N77" s="6"/>
      <c r="O77" s="4"/>
      <c r="P77" s="5"/>
      <c r="Q77" s="5"/>
      <c r="R77" s="6"/>
      <c r="S77" s="4">
        <v>1</v>
      </c>
      <c r="T77" s="5"/>
      <c r="U77" s="5"/>
      <c r="V77" s="6"/>
      <c r="W77" s="4"/>
      <c r="X77" s="5"/>
      <c r="Y77" s="5"/>
      <c r="Z77" s="6"/>
      <c r="AA77" s="4"/>
      <c r="AB77" s="5"/>
      <c r="AC77" s="5"/>
      <c r="AD77" s="6"/>
      <c r="AE77" s="4"/>
      <c r="AF77" s="5"/>
      <c r="AG77" s="5"/>
      <c r="AH77" s="5">
        <v>372</v>
      </c>
      <c r="AI77" s="4">
        <v>40</v>
      </c>
      <c r="AJ77" s="5">
        <v>6947</v>
      </c>
      <c r="AK77" s="5"/>
      <c r="AL77" s="6">
        <v>284</v>
      </c>
      <c r="AM77">
        <f>SUM(Table3[[#This Row],[Albert Heijn]:[Jumbo33]])</f>
        <v>7652</v>
      </c>
    </row>
    <row r="78" spans="1:39" x14ac:dyDescent="0.25">
      <c r="A78" t="s">
        <v>91</v>
      </c>
      <c r="C78" s="4">
        <f>SUBTOTAL(109,Table3[Albert Heijn])</f>
        <v>13336</v>
      </c>
      <c r="D78" s="5">
        <f>SUBTOTAL(109,Table3[Depot])</f>
        <v>18624</v>
      </c>
      <c r="E78" s="5">
        <f>SUBTOTAL(109,Table3[Eglantier])</f>
        <v>6992</v>
      </c>
      <c r="F78" s="6">
        <f>SUBTOTAL(109,Table3[Jumbo])</f>
        <v>4582</v>
      </c>
      <c r="G78" s="4">
        <f>SUBTOTAL(109,Table3[Albert Heijn2])</f>
        <v>25673</v>
      </c>
      <c r="H78" s="5">
        <f>SUBTOTAL(109,Table3[Depot3])</f>
        <v>30039</v>
      </c>
      <c r="I78" s="5">
        <f>SUBTOTAL(109,Table3[Eglantier4])</f>
        <v>11068</v>
      </c>
      <c r="J78" s="6">
        <f>SUBTOTAL(109,Table3[Jumbo5])</f>
        <v>5033</v>
      </c>
      <c r="K78" s="4">
        <f>SUBTOTAL(109,Table3[Albert Heijn6])</f>
        <v>23853</v>
      </c>
      <c r="L78" s="5">
        <f>SUBTOTAL(109,Table3[Depot7])</f>
        <v>22871</v>
      </c>
      <c r="M78" s="5">
        <f>SUBTOTAL(109,Table3[Eglantier8])</f>
        <v>14574</v>
      </c>
      <c r="N78" s="6">
        <f>SUBTOTAL(109,Table3[Jumbo9])</f>
        <v>4612</v>
      </c>
      <c r="O78" s="4">
        <f>SUBTOTAL(109,Table3[Albert Heijn10])</f>
        <v>22065</v>
      </c>
      <c r="P78" s="5">
        <f>SUBTOTAL(109,Table3[Depot11])</f>
        <v>25306</v>
      </c>
      <c r="Q78" s="5">
        <f>SUBTOTAL(109,Table3[Eglantier12])</f>
        <v>18564</v>
      </c>
      <c r="R78" s="6">
        <f>SUBTOTAL(109,Table3[Jumbo13])</f>
        <v>4458</v>
      </c>
      <c r="S78" s="4">
        <f>SUBTOTAL(109,Table3[Albert Heijn14])</f>
        <v>25588</v>
      </c>
      <c r="T78" s="5">
        <f>SUBTOTAL(109,Table3[Depot15])</f>
        <v>44581</v>
      </c>
      <c r="U78" s="5">
        <f>SUBTOTAL(109,Table3[Eglantier16])</f>
        <v>20919</v>
      </c>
      <c r="V78" s="6">
        <f>SUBTOTAL(109,Table3[Jumbo17])</f>
        <v>8464</v>
      </c>
      <c r="W78" s="4">
        <f>SUBTOTAL(109,Table3[Albert Heijn18])</f>
        <v>30414</v>
      </c>
      <c r="X78" s="5">
        <f>SUBTOTAL(109,Table3[Depot19])</f>
        <v>37070</v>
      </c>
      <c r="Y78" s="5">
        <f>SUBTOTAL(109,Table3[Eglantier20])</f>
        <v>25221</v>
      </c>
      <c r="Z78" s="6">
        <f>SUBTOTAL(109,Table3[Jumbo21])</f>
        <v>12894</v>
      </c>
      <c r="AA78" s="4">
        <f>SUBTOTAL(109,Table3[Albert Heijn22])</f>
        <v>31495</v>
      </c>
      <c r="AB78" s="5">
        <f>SUBTOTAL(109,Table3[Depot23])</f>
        <v>41989</v>
      </c>
      <c r="AC78" s="5">
        <f>SUBTOTAL(109,Table3[Eglantier24])</f>
        <v>19304</v>
      </c>
      <c r="AD78" s="6">
        <f>SUBTOTAL(109,Table3[Jumbo25])</f>
        <v>12602</v>
      </c>
      <c r="AE78" s="4">
        <f>SUBTOTAL(109,Table3[Albert Heijn26])</f>
        <v>30642</v>
      </c>
      <c r="AF78" s="5">
        <f>SUBTOTAL(109,Table3[Depot27])</f>
        <v>46050</v>
      </c>
      <c r="AG78" s="5">
        <f>SUBTOTAL(109,Table3[Eglantier28])</f>
        <v>14190</v>
      </c>
      <c r="AH78" s="5">
        <f>SUBTOTAL(109,Table3[Jumbo29])</f>
        <v>12186</v>
      </c>
      <c r="AI78">
        <f>SUBTOTAL(109,Table3[Albert Heijn30])</f>
        <v>33160</v>
      </c>
      <c r="AJ78">
        <f>SUBTOTAL(109,Table3[Depot31])</f>
        <v>37739</v>
      </c>
      <c r="AK78">
        <f>SUBTOTAL(109,Table3[Eglantier32])</f>
        <v>11105</v>
      </c>
      <c r="AL78">
        <f>SUBTOTAL(109,Table3[Jumbo33])</f>
        <v>13841</v>
      </c>
      <c r="AM78">
        <f>SUM(Table3[[#Totals],[Albert Heijn]:[Jumbo33]])</f>
        <v>761104</v>
      </c>
    </row>
  </sheetData>
  <mergeCells count="9">
    <mergeCell ref="K1:N1"/>
    <mergeCell ref="G1:J1"/>
    <mergeCell ref="C1:F1"/>
    <mergeCell ref="AI1:AL1"/>
    <mergeCell ref="AE1:AH1"/>
    <mergeCell ref="AA1:AD1"/>
    <mergeCell ref="W1:Z1"/>
    <mergeCell ref="S1:V1"/>
    <mergeCell ref="O1:R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C8D67D4A385419492982F4CD7BAD6" ma:contentTypeVersion="4" ma:contentTypeDescription="Create a new document." ma:contentTypeScope="" ma:versionID="cbd36cfa53e15aa8960b832a64bc09df">
  <xsd:schema xmlns:xsd="http://www.w3.org/2001/XMLSchema" xmlns:xs="http://www.w3.org/2001/XMLSchema" xmlns:p="http://schemas.microsoft.com/office/2006/metadata/properties" xmlns:ns2="b1eb79b2-0ab4-4311-a88a-f87f796cfaca" xmlns:ns3="be55ad78-f2c4-4e22-92ca-f6e884f970b9" targetNamespace="http://schemas.microsoft.com/office/2006/metadata/properties" ma:root="true" ma:fieldsID="c6f7ea126186ed3f66ae55c784b7ff6b" ns2:_="" ns3:_="">
    <xsd:import namespace="b1eb79b2-0ab4-4311-a88a-f87f796cfaca"/>
    <xsd:import namespace="be55ad78-f2c4-4e22-92ca-f6e884f970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b79b2-0ab4-4311-a88a-f87f796cfa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5ad78-f2c4-4e22-92ca-f6e884f970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DF018D-4FBE-42B6-96F8-DEA9EDA23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b79b2-0ab4-4311-a88a-f87f796cfaca"/>
    <ds:schemaRef ds:uri="be55ad78-f2c4-4e22-92ca-f6e884f97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774C5C-7E78-47EF-A7A9-9F48B44EE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926B4-A3C4-4F23-8492-17F21C3FDF2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be55ad78-f2c4-4e22-92ca-f6e884f970b9"/>
    <ds:schemaRef ds:uri="http://schemas.openxmlformats.org/package/2006/metadata/core-properties"/>
    <ds:schemaRef ds:uri="b1eb79b2-0ab4-4311-a88a-f87f796cfac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</vt:vector>
  </HeadingPairs>
  <TitlesOfParts>
    <vt:vector size="9" baseType="lpstr">
      <vt:lpstr>Totaal per vereniging</vt:lpstr>
      <vt:lpstr>Totaal Depot</vt:lpstr>
      <vt:lpstr>Totaal uitgebreid</vt:lpstr>
      <vt:lpstr>Top 25 Verenigingen</vt:lpstr>
      <vt:lpstr>Top 25 Albert Heijn</vt:lpstr>
      <vt:lpstr>Top 25 Depot</vt:lpstr>
      <vt:lpstr>Top 25 Eglantier</vt:lpstr>
      <vt:lpstr>Top 25 Jumbo</vt:lpstr>
      <vt:lpstr>Ingeleverd per locatie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Verkouteren</dc:creator>
  <cp:lastModifiedBy>Andrew Verkouteren</cp:lastModifiedBy>
  <dcterms:created xsi:type="dcterms:W3CDTF">2014-05-08T13:05:55Z</dcterms:created>
  <dcterms:modified xsi:type="dcterms:W3CDTF">2017-10-17T13:06:24Z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1.3.1.4</vt:lpwstr>
  </property>
  <property fmtid="{D5CDD505-2E9C-101B-9397-08002B2CF9AE}" pid="5" name="ContentTypeId">
    <vt:lpwstr>0x010100286C8D67D4A385419492982F4CD7BAD6</vt:lpwstr>
  </property>
</Properties>
</file>