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/>
  <mc:AlternateContent xmlns:mc="http://schemas.openxmlformats.org/markup-compatibility/2006">
    <mc:Choice Requires="x15">
      <x15ac:absPath xmlns:x15ac="http://schemas.microsoft.com/office/spreadsheetml/2010/11/ac" url="C:\Users\andrewv\Desktop\Apeldoorn Rein Report\"/>
    </mc:Choice>
  </mc:AlternateContent>
  <bookViews>
    <workbookView xWindow="0" yWindow="0" windowWidth="25125" windowHeight="13410" activeTab="4"/>
  </bookViews>
  <sheets>
    <sheet name="Top 25 Verenigingen" sheetId="20" r:id="rId1"/>
    <sheet name="Ingeleverd per locatie" sheetId="23" r:id="rId2"/>
    <sheet name="Top 25 Jumbo" sheetId="18" r:id="rId3"/>
    <sheet name="Top 25 Albert Heijn" sheetId="19" r:id="rId4"/>
    <sheet name="Groot Totaal" sheetId="9" r:id="rId5"/>
    <sheet name="Groot Totaal Uitgebreid" sheetId="10" r:id="rId6"/>
    <sheet name="4de Kwartaal" sheetId="22" r:id="rId7"/>
  </sheets>
  <externalReferences>
    <externalReference r:id="rId8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5" i="9" l="1"/>
  <c r="N66" i="22" l="1"/>
  <c r="A66" i="22"/>
  <c r="B66" i="22"/>
  <c r="C66" i="22"/>
  <c r="D66" i="22"/>
  <c r="E66" i="22"/>
  <c r="F66" i="22"/>
  <c r="G66" i="22"/>
  <c r="H66" i="22"/>
  <c r="I66" i="22"/>
  <c r="J66" i="22"/>
  <c r="K66" i="22"/>
  <c r="L66" i="22"/>
  <c r="M66" i="22"/>
  <c r="N3" i="22"/>
  <c r="N4" i="22"/>
  <c r="N5" i="22"/>
  <c r="N6" i="22"/>
  <c r="N7" i="22"/>
  <c r="N8" i="22"/>
  <c r="N9" i="22"/>
  <c r="N10" i="22"/>
  <c r="N11" i="22"/>
  <c r="N12" i="22"/>
  <c r="N13" i="22"/>
  <c r="N14" i="22"/>
  <c r="N15" i="22"/>
  <c r="N16" i="22"/>
  <c r="N17" i="22"/>
  <c r="N18" i="22"/>
  <c r="N19" i="22"/>
  <c r="N20" i="22"/>
  <c r="N21" i="22"/>
  <c r="N22" i="22"/>
  <c r="N23" i="22"/>
  <c r="N24" i="22"/>
  <c r="N25" i="22"/>
  <c r="N26" i="22"/>
  <c r="N27" i="22"/>
  <c r="N28" i="22"/>
  <c r="N29" i="22"/>
  <c r="N30" i="22"/>
  <c r="N31" i="22"/>
  <c r="N32" i="22"/>
  <c r="N33" i="22"/>
  <c r="N34" i="22"/>
  <c r="N35" i="22"/>
  <c r="N36" i="22"/>
  <c r="N37" i="22"/>
  <c r="N38" i="22"/>
  <c r="N39" i="22"/>
  <c r="N40" i="22"/>
  <c r="N41" i="22"/>
  <c r="N42" i="22"/>
  <c r="N43" i="22"/>
  <c r="N44" i="22"/>
  <c r="N45" i="22"/>
  <c r="N46" i="22"/>
  <c r="N47" i="22"/>
  <c r="N48" i="22"/>
  <c r="N49" i="22"/>
  <c r="N50" i="22"/>
  <c r="N51" i="22"/>
  <c r="N52" i="22"/>
  <c r="N53" i="22"/>
  <c r="N54" i="22"/>
  <c r="N55" i="22"/>
  <c r="N56" i="22"/>
  <c r="N57" i="22"/>
  <c r="N58" i="22"/>
  <c r="N59" i="22"/>
  <c r="N60" i="22"/>
  <c r="N61" i="22"/>
  <c r="N62" i="22"/>
  <c r="N63" i="22"/>
  <c r="N64" i="22"/>
  <c r="N65" i="22"/>
  <c r="AO3" i="10" l="1"/>
  <c r="AO4" i="10"/>
  <c r="AO5" i="10"/>
  <c r="AO6" i="10"/>
  <c r="AO7" i="10"/>
  <c r="AO8" i="10"/>
  <c r="AO9" i="10"/>
  <c r="AO10" i="10"/>
  <c r="AO11" i="10"/>
  <c r="AO12" i="10"/>
  <c r="AO13" i="10"/>
  <c r="AO14" i="10"/>
  <c r="AO15" i="10"/>
  <c r="AO16" i="10"/>
  <c r="AO17" i="10"/>
  <c r="AO18" i="10"/>
  <c r="AO19" i="10"/>
  <c r="AO20" i="10"/>
  <c r="AO21" i="10"/>
  <c r="AO22" i="10"/>
  <c r="AO23" i="10"/>
  <c r="AO24" i="10"/>
  <c r="AO25" i="10"/>
  <c r="AO26" i="10"/>
  <c r="AO27" i="10"/>
  <c r="AO28" i="10"/>
  <c r="AO29" i="10"/>
  <c r="AO30" i="10"/>
  <c r="AO31" i="10"/>
  <c r="AO32" i="10"/>
  <c r="AO33" i="10"/>
  <c r="AO34" i="10"/>
  <c r="AO35" i="10"/>
  <c r="AO36" i="10"/>
  <c r="AO37" i="10"/>
  <c r="AO38" i="10"/>
  <c r="AO39" i="10"/>
  <c r="AO40" i="10"/>
  <c r="AO41" i="10"/>
  <c r="AO42" i="10"/>
  <c r="AO43" i="10"/>
  <c r="AO44" i="10"/>
  <c r="AO45" i="10"/>
  <c r="AO46" i="10"/>
  <c r="AO47" i="10"/>
  <c r="AO48" i="10"/>
  <c r="AO49" i="10"/>
  <c r="AO50" i="10"/>
  <c r="AO51" i="10"/>
  <c r="AO52" i="10"/>
  <c r="AO53" i="10"/>
  <c r="AO54" i="10"/>
  <c r="AO55" i="10"/>
  <c r="AO56" i="10"/>
  <c r="AO57" i="10"/>
  <c r="AO58" i="10"/>
  <c r="AO59" i="10"/>
  <c r="AO60" i="10"/>
  <c r="AO61" i="10"/>
  <c r="AO62" i="10"/>
  <c r="AO63" i="10"/>
  <c r="AO64" i="10"/>
  <c r="AO65" i="10"/>
  <c r="E66" i="10"/>
  <c r="F66" i="10"/>
  <c r="G66" i="10"/>
  <c r="H66" i="10"/>
  <c r="I66" i="10"/>
  <c r="J66" i="10"/>
  <c r="K66" i="10"/>
  <c r="L66" i="10"/>
  <c r="M66" i="10"/>
  <c r="N66" i="10"/>
  <c r="O66" i="10"/>
  <c r="P66" i="10"/>
  <c r="Q66" i="10"/>
  <c r="R66" i="10"/>
  <c r="S66" i="10"/>
  <c r="T66" i="10"/>
  <c r="U66" i="10"/>
  <c r="V66" i="10"/>
  <c r="W66" i="10"/>
  <c r="X66" i="10"/>
  <c r="Y66" i="10"/>
  <c r="Z66" i="10"/>
  <c r="AA66" i="10"/>
  <c r="AB66" i="10"/>
  <c r="AC66" i="10"/>
  <c r="AD66" i="10"/>
  <c r="AE66" i="10"/>
  <c r="AF66" i="10"/>
  <c r="AG66" i="10"/>
  <c r="AH66" i="10"/>
  <c r="AI66" i="10"/>
  <c r="AJ66" i="10"/>
  <c r="AK66" i="10"/>
  <c r="AL66" i="10"/>
  <c r="AM66" i="10"/>
  <c r="AN66" i="10"/>
  <c r="D66" i="10"/>
  <c r="C66" i="10"/>
  <c r="AO66" i="10" l="1"/>
</calcChain>
</file>

<file path=xl/sharedStrings.xml><?xml version="1.0" encoding="utf-8"?>
<sst xmlns="http://schemas.openxmlformats.org/spreadsheetml/2006/main" count="198" uniqueCount="116">
  <si>
    <t>Apeldoornse Korfbalclub Steeds Hooger</t>
  </si>
  <si>
    <t>Denktank Breed</t>
  </si>
  <si>
    <t>Volleybalvereniging Alterno</t>
  </si>
  <si>
    <t>Sportclub Klarenbeek</t>
  </si>
  <si>
    <t>Sportvereniging Orderbos</t>
  </si>
  <si>
    <t>Carnavalssociëteit Sleutelveugeltjen</t>
  </si>
  <si>
    <t>Apeldoornse Roeivereniging De Grift</t>
  </si>
  <si>
    <t>Brassband Apeldoorn</t>
  </si>
  <si>
    <t xml:space="preserve">Majorettevereniging Papillon </t>
  </si>
  <si>
    <t>Ruitersportvereniging Dakota-Ruiters</t>
  </si>
  <si>
    <t>Stichting Vrienden van Park Zuidbroek</t>
  </si>
  <si>
    <t>Scoutinggroep Paulus en Petrus Donders</t>
  </si>
  <si>
    <t>Scoutinggroep Jagermeester Johan Bentinck</t>
  </si>
  <si>
    <t>Voetvalvereniging Columbia</t>
  </si>
  <si>
    <t>Sokkenbuurt Zeemanskoor</t>
  </si>
  <si>
    <t>Mountainbikevereniging Bar End</t>
  </si>
  <si>
    <t>Tennisvereniging VEGO</t>
  </si>
  <si>
    <t>Voetbalvereniging AGOVV</t>
  </si>
  <si>
    <t>Tafeltennisvereniging Futura</t>
  </si>
  <si>
    <t>Belangenvereniging Sprengendorp</t>
  </si>
  <si>
    <t>Korfbalvereniging Atalante</t>
  </si>
  <si>
    <t>Sportvereniging Groenwit '62</t>
  </si>
  <si>
    <t>Paardrijvereniging De Hunneruiters</t>
  </si>
  <si>
    <t>Leger des Heils De Wending Ceasarea</t>
  </si>
  <si>
    <t>Vrouwenkoor Knap Eigen Wijs</t>
  </si>
  <si>
    <t>Voetbalvereniging Apeldoornse Boys</t>
  </si>
  <si>
    <t>Voetbalvereniging WWNA</t>
  </si>
  <si>
    <t>Muziektheater Apeldoorn</t>
  </si>
  <si>
    <t>Schaats- en skeelervereniging DNIJ</t>
  </si>
  <si>
    <t>PKN Goede Herderkerk</t>
  </si>
  <si>
    <t>Voetbalvereniging Beekbergen</t>
  </si>
  <si>
    <t>Stichting Pluryn/Het Hietveld Beekbergen</t>
  </si>
  <si>
    <t>Stichting Ecorunners</t>
  </si>
  <si>
    <t>Chr. Geref. Andreaskerk</t>
  </si>
  <si>
    <t>Speeltuinvereniging Kindervreugd</t>
  </si>
  <si>
    <t>Honk- en softbalvereniging Robur'58</t>
  </si>
  <si>
    <t>Apeldoornse Sportvereniging Victoria Boys</t>
  </si>
  <si>
    <t>Zwemvereniging Aquapoldro</t>
  </si>
  <si>
    <t>Honk- en softbalvereniging WSB</t>
  </si>
  <si>
    <t>Avalon-Sports</t>
  </si>
  <si>
    <t>Geloofsgemeenschap De Drie Ranken</t>
  </si>
  <si>
    <t>De Zonnebloem Apeldoorn, Centrum West</t>
  </si>
  <si>
    <t>Ons-Koor.nl Lieren</t>
  </si>
  <si>
    <t>Chr. Koorvereniging Sonabile</t>
  </si>
  <si>
    <t>Tennisclub Sprenkelaar</t>
  </si>
  <si>
    <t>Emmaüsparochie</t>
  </si>
  <si>
    <t>Stichting Art Blanche</t>
  </si>
  <si>
    <t>Speeltuinvereniging De Zoemer</t>
  </si>
  <si>
    <t xml:space="preserve">48th Highlanders of Holland Pipes and Drums </t>
  </si>
  <si>
    <t>St. Paardrijden Gehandicapten Apeldoorn</t>
  </si>
  <si>
    <t>Buurtvereniging De Trommelaar</t>
  </si>
  <si>
    <t>Sportvereniging Apeldoorn'77</t>
  </si>
  <si>
    <t xml:space="preserve">Zwemver. De Apeldoornse Watervrienden </t>
  </si>
  <si>
    <t>Scouting Vereniging Mr.J.P.G. Moorrees</t>
  </si>
  <si>
    <t xml:space="preserve">Jeugdgroep van de Nieuw-Apostolische Kerk </t>
  </si>
  <si>
    <t xml:space="preserve">Koersbalvereniging Oosterhuizen </t>
  </si>
  <si>
    <t>Vereniging</t>
  </si>
  <si>
    <t>Aantal</t>
  </si>
  <si>
    <t>Gebruikers ID</t>
  </si>
  <si>
    <t>Groot Totaal</t>
  </si>
  <si>
    <t>apr</t>
  </si>
  <si>
    <t>mei</t>
  </si>
  <si>
    <t>jun</t>
  </si>
  <si>
    <t>jul</t>
  </si>
  <si>
    <t>aug</t>
  </si>
  <si>
    <t>sep</t>
  </si>
  <si>
    <t>okt</t>
  </si>
  <si>
    <t>nov</t>
  </si>
  <si>
    <t>AKC STEEDS HOOGER</t>
  </si>
  <si>
    <t>ALBERT HEIJN FR. 4068</t>
  </si>
  <si>
    <t>Demo DepotSystem</t>
  </si>
  <si>
    <t>JUMBO WIEGMANS Z.O.</t>
  </si>
  <si>
    <t>W.C. de Eglantier</t>
  </si>
  <si>
    <t>AKC STEEDS HOOGER2</t>
  </si>
  <si>
    <t>ALBERT HEIJN FR. 40683</t>
  </si>
  <si>
    <t>AKC STEEDS HOOGER4</t>
  </si>
  <si>
    <t>ALBERT HEIJN FR. 40685</t>
  </si>
  <si>
    <t>Demo DepotSystem6</t>
  </si>
  <si>
    <t>JUMBO WIEGMANS Z.O.7</t>
  </si>
  <si>
    <t>AKC STEEDS HOOGER8</t>
  </si>
  <si>
    <t>ALBERT HEIJN FR. 40689</t>
  </si>
  <si>
    <t>Demo DepotSystem10</t>
  </si>
  <si>
    <t>JUMBO WIEGMANS Z.O.11</t>
  </si>
  <si>
    <t>AKC STEEDS HOOGER12</t>
  </si>
  <si>
    <t>ALBERT HEIJN FR. 406813</t>
  </si>
  <si>
    <t>Demo DepotSystem14</t>
  </si>
  <si>
    <t>JUMBO WIEGMANS Z.O.15</t>
  </si>
  <si>
    <t>W.C. de Eglantier16</t>
  </si>
  <si>
    <t>AKC STEEDS HOOGER17</t>
  </si>
  <si>
    <t>ALBERT HEIJN FR. 406818</t>
  </si>
  <si>
    <t>Demo DepotSystem19</t>
  </si>
  <si>
    <t>JUMBO WIEGMANS Z.O.20</t>
  </si>
  <si>
    <t>W.C. de Eglantier21</t>
  </si>
  <si>
    <t>AKC STEEDS HOOGER22</t>
  </si>
  <si>
    <t>ALBERT HEIJN FR. 406823</t>
  </si>
  <si>
    <t>Demo DepotSystem24</t>
  </si>
  <si>
    <t>JUMBO WIEGMANS Z.O.25</t>
  </si>
  <si>
    <t>W.C. de Eglantier26</t>
  </si>
  <si>
    <t>ALBERT HEIJN FR. 406827</t>
  </si>
  <si>
    <t>Demo DepotSystem28</t>
  </si>
  <si>
    <t>JUMBO WIEGMANS Z.O.29</t>
  </si>
  <si>
    <t>W.C. de Eglantier30</t>
  </si>
  <si>
    <t>WSV Afdeling Basketbal</t>
  </si>
  <si>
    <t>Reddingsbrigade Apeldoorn</t>
  </si>
  <si>
    <t>VV Albatross</t>
  </si>
  <si>
    <t>Buurtvereniging Staatslieden Vooruit</t>
  </si>
  <si>
    <t>DemenTalent</t>
  </si>
  <si>
    <t>H.V. Hobby Horse</t>
  </si>
  <si>
    <t>Tafeltennisvereniging De Brug</t>
  </si>
  <si>
    <t>ALBERT HEIJN FR. 406831</t>
  </si>
  <si>
    <t>Demo DepotSystem2</t>
  </si>
  <si>
    <t>JUMBO WIEGMANS Z.O.3</t>
  </si>
  <si>
    <t>W.C. de Eglantier4</t>
  </si>
  <si>
    <t>dec</t>
  </si>
  <si>
    <t>Groot totaal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</si>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</sst>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2" fillId="0" borderId="0" xfId="0" applyFont="1"/>
    <xf numFmtId="0" fontId="2" fillId="0" borderId="5" xfId="0" applyFont="1" applyBorder="1"/>
    <xf numFmtId="0" fontId="2" fillId="0" borderId="6" xfId="0" applyFont="1" applyBorder="1"/>
    <xf numFmtId="0" fontId="2" fillId="0" borderId="8" xfId="0" applyFont="1" applyBorder="1"/>
    <xf numFmtId="0" fontId="2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border diagonalUp="0" diagonalDown="0" outline="0">
        <left style="medium">
          <color indexed="64"/>
        </left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border diagonalUp="0" diagonalDown="0" outline="0">
        <left style="medium">
          <color indexed="64"/>
        </left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border diagonalUp="0" diagonalDown="0" outline="0">
        <left style="medium">
          <color indexed="64"/>
        </left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border diagonalUp="0" diagonalDown="0" outline="0">
        <left style="medium">
          <color indexed="64"/>
        </left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border diagonalUp="0" diagonalDown="0" outline="0">
        <left style="medium">
          <color indexed="64"/>
        </left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border diagonalUp="0" diagonalDown="0" outline="0">
        <left style="medium">
          <color indexed="64"/>
        </left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border diagonalUp="0" diagonalDown="0" outline="0">
        <left style="medium">
          <color indexed="64"/>
        </left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border diagonalUp="0" diagonalDown="0" outline="0">
        <left style="medium">
          <color indexed="64"/>
        </left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border diagonalUp="0" diagonalDown="0" outline="0">
        <left style="medium">
          <color indexed="64"/>
        </left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chartsheet" Target="chartsheets/sheet3.xml"/><Relationship Id="rId7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1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chartsheet" Target="chart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nl-NL" sz="1600" b="1" i="0" u="none" strike="noStrike" kern="1200" cap="all" spc="120" normalizeH="0" baseline="0">
                <a:solidFill>
                  <a:srgbClr val="000000">
                    <a:lumMod val="65000"/>
                    <a:lumOff val="35000"/>
                  </a:srgbClr>
                </a:solidFill>
                <a:latin typeface="+mn-lt"/>
                <a:ea typeface="+mn-ea"/>
                <a:cs typeface="+mn-cs"/>
              </a:defRPr>
            </a:pPr>
            <a:r>
              <a:rPr lang="nl-NL" sz="1600" b="1" i="0" u="none" strike="noStrike" kern="1200" cap="all" spc="120" normalizeH="0" baseline="0">
                <a:solidFill>
                  <a:srgbClr val="000000">
                    <a:lumMod val="65000"/>
                    <a:lumOff val="35000"/>
                  </a:srgbClr>
                </a:solidFill>
                <a:latin typeface="+mn-lt"/>
                <a:ea typeface="+mn-ea"/>
                <a:cs typeface="+mn-cs"/>
              </a:rPr>
              <a:t>Top 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nl-NL" sz="1600" b="1" i="0" u="none" strike="noStrike" kern="1200" cap="all" spc="120" normalizeH="0" baseline="0">
              <a:solidFill>
                <a:srgbClr val="000000">
                  <a:lumMod val="65000"/>
                  <a:lumOff val="35000"/>
                </a:srgb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'[1]&lt; (LINK)'!$D$2:$D$26</c:f>
              <c:strCache>
                <c:ptCount val="25"/>
                <c:pt idx="0">
                  <c:v>Sportvereniging Groenwit '62</c:v>
                </c:pt>
                <c:pt idx="1">
                  <c:v>Carnavalssociëteit Sleutelveugeltjen</c:v>
                </c:pt>
                <c:pt idx="2">
                  <c:v>Voetbalvereniging Apeldoornse Boys</c:v>
                </c:pt>
                <c:pt idx="3">
                  <c:v>Voetvalvereniging Columbia</c:v>
                </c:pt>
                <c:pt idx="4">
                  <c:v>Apeldoornse Roeivereniging De Grift</c:v>
                </c:pt>
                <c:pt idx="5">
                  <c:v>Majorettevereniging Papillon </c:v>
                </c:pt>
                <c:pt idx="6">
                  <c:v>Sokkenbuurt Zeemanskoor</c:v>
                </c:pt>
                <c:pt idx="7">
                  <c:v>48th Highlanders of Holland Pipes and Drums </c:v>
                </c:pt>
                <c:pt idx="8">
                  <c:v>Belangenvereniging Sprengendorp</c:v>
                </c:pt>
                <c:pt idx="9">
                  <c:v>Schaats- en skeelervereniging DNIJ</c:v>
                </c:pt>
                <c:pt idx="10">
                  <c:v>Volleybalvereniging Alterno</c:v>
                </c:pt>
                <c:pt idx="11">
                  <c:v>Voetbalvereniging AGOVV</c:v>
                </c:pt>
                <c:pt idx="12">
                  <c:v>Brassband Apeldoorn</c:v>
                </c:pt>
                <c:pt idx="13">
                  <c:v>Zwemvereniging Aquapoldro</c:v>
                </c:pt>
                <c:pt idx="14">
                  <c:v>PKN Goede Herderkerk</c:v>
                </c:pt>
                <c:pt idx="15">
                  <c:v>Voetbalvereniging Beekbergen</c:v>
                </c:pt>
                <c:pt idx="16">
                  <c:v>Chr. Geref. Andreaskerk</c:v>
                </c:pt>
                <c:pt idx="17">
                  <c:v>Geloofsgemeenschap De Drie Ranken</c:v>
                </c:pt>
                <c:pt idx="18">
                  <c:v>Honk- en softbalvereniging Robur'58</c:v>
                </c:pt>
                <c:pt idx="19">
                  <c:v>Scoutinggroep Paulus en Petrus Donders</c:v>
                </c:pt>
                <c:pt idx="20">
                  <c:v>Muziektheater Apeldoorn</c:v>
                </c:pt>
                <c:pt idx="21">
                  <c:v>Tennisclub Sprenkelaar</c:v>
                </c:pt>
                <c:pt idx="22">
                  <c:v>Apeldoornse Sportvereniging Victoria Boys</c:v>
                </c:pt>
                <c:pt idx="23">
                  <c:v>Apeldoornse Korfbalclub Steeds Hooger</c:v>
                </c:pt>
                <c:pt idx="24">
                  <c:v>Vrouwenkoor Knap Eigen Wijs</c:v>
                </c:pt>
              </c:strCache>
            </c:strRef>
          </c:cat>
          <c:val>
            <c:numRef>
              <c:f>'[1]&lt; (LINK)'!$E$2:$E$26</c:f>
              <c:numCache>
                <c:formatCode>General</c:formatCode>
                <c:ptCount val="25"/>
                <c:pt idx="0">
                  <c:v>24427</c:v>
                </c:pt>
                <c:pt idx="1">
                  <c:v>20144</c:v>
                </c:pt>
                <c:pt idx="2">
                  <c:v>17042</c:v>
                </c:pt>
                <c:pt idx="3">
                  <c:v>16679</c:v>
                </c:pt>
                <c:pt idx="4">
                  <c:v>15284</c:v>
                </c:pt>
                <c:pt idx="5">
                  <c:v>14066</c:v>
                </c:pt>
                <c:pt idx="6">
                  <c:v>14049</c:v>
                </c:pt>
                <c:pt idx="7">
                  <c:v>13684</c:v>
                </c:pt>
                <c:pt idx="8">
                  <c:v>13066</c:v>
                </c:pt>
                <c:pt idx="9">
                  <c:v>12936</c:v>
                </c:pt>
                <c:pt idx="10">
                  <c:v>11972</c:v>
                </c:pt>
                <c:pt idx="11">
                  <c:v>11463</c:v>
                </c:pt>
                <c:pt idx="12">
                  <c:v>11368</c:v>
                </c:pt>
                <c:pt idx="13">
                  <c:v>11197</c:v>
                </c:pt>
                <c:pt idx="14">
                  <c:v>10622</c:v>
                </c:pt>
                <c:pt idx="15">
                  <c:v>10107</c:v>
                </c:pt>
                <c:pt idx="16">
                  <c:v>9983</c:v>
                </c:pt>
                <c:pt idx="17">
                  <c:v>8825</c:v>
                </c:pt>
                <c:pt idx="18">
                  <c:v>8616</c:v>
                </c:pt>
                <c:pt idx="19">
                  <c:v>8389</c:v>
                </c:pt>
                <c:pt idx="20">
                  <c:v>7700</c:v>
                </c:pt>
                <c:pt idx="21">
                  <c:v>7345</c:v>
                </c:pt>
                <c:pt idx="22">
                  <c:v>7271</c:v>
                </c:pt>
                <c:pt idx="23">
                  <c:v>6708</c:v>
                </c:pt>
                <c:pt idx="24">
                  <c:v>6281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10-4AA7-B7D5-8F55E564ABF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1002527232"/>
        <c:axId val="1002527888"/>
      </c:barChart>
      <c:catAx>
        <c:axId val="1002527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02527888"/>
        <c:crosses val="autoZero"/>
        <c:auto val="1"/>
        <c:lblAlgn val="ctr"/>
        <c:lblOffset val="100"/>
        <c:noMultiLvlLbl val="0"/>
      </c:catAx>
      <c:valAx>
        <c:axId val="100252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02527232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Ingeleverd per locatie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 &lt; (LINK)'!$B$1</c:f>
              <c:strCache>
                <c:ptCount val="1"/>
                <c:pt idx="0">
                  <c:v>apr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 &lt; (LINK)'!$A$2:$A$6</c:f>
              <c:strCache>
                <c:ptCount val="5"/>
                <c:pt idx="0">
                  <c:v>AKC STEEDS HOOGER</c:v>
                </c:pt>
                <c:pt idx="1">
                  <c:v>ALBERT HEIJN FR. 4068</c:v>
                </c:pt>
                <c:pt idx="2">
                  <c:v>Demo DepotSystem</c:v>
                </c:pt>
                <c:pt idx="3">
                  <c:v>JUMBO WIEGMANS Z.O.</c:v>
                </c:pt>
                <c:pt idx="4">
                  <c:v>W.C. de Eglantier</c:v>
                </c:pt>
              </c:strCache>
            </c:strRef>
          </c:cat>
          <c:val>
            <c:numRef>
              <c:f>'[1] &lt; (LINK)'!$B$2:$B$6</c:f>
              <c:numCache>
                <c:formatCode>General</c:formatCode>
                <c:ptCount val="5"/>
                <c:pt idx="0">
                  <c:v>64</c:v>
                </c:pt>
                <c:pt idx="1">
                  <c:v>16</c:v>
                </c:pt>
                <c:pt idx="2">
                  <c:v>1407</c:v>
                </c:pt>
                <c:pt idx="3">
                  <c:v>4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CA-46F9-BEAC-4EE7951E82C9}"/>
            </c:ext>
          </c:extLst>
        </c:ser>
        <c:ser>
          <c:idx val="1"/>
          <c:order val="1"/>
          <c:tx>
            <c:strRef>
              <c:f>'[1] &lt; (LINK)'!$C$1</c:f>
              <c:strCache>
                <c:ptCount val="1"/>
                <c:pt idx="0">
                  <c:v>mei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 &lt; (LINK)'!$A$2:$A$6</c:f>
              <c:strCache>
                <c:ptCount val="5"/>
                <c:pt idx="0">
                  <c:v>AKC STEEDS HOOGER</c:v>
                </c:pt>
                <c:pt idx="1">
                  <c:v>ALBERT HEIJN FR. 4068</c:v>
                </c:pt>
                <c:pt idx="2">
                  <c:v>Demo DepotSystem</c:v>
                </c:pt>
                <c:pt idx="3">
                  <c:v>JUMBO WIEGMANS Z.O.</c:v>
                </c:pt>
                <c:pt idx="4">
                  <c:v>W.C. de Eglantier</c:v>
                </c:pt>
              </c:strCache>
            </c:strRef>
          </c:cat>
          <c:val>
            <c:numRef>
              <c:f>'[1] &lt; (LINK)'!$C$2:$C$6</c:f>
              <c:numCache>
                <c:formatCode>General</c:formatCode>
                <c:ptCount val="5"/>
                <c:pt idx="0">
                  <c:v>188</c:v>
                </c:pt>
                <c:pt idx="1">
                  <c:v>576</c:v>
                </c:pt>
                <c:pt idx="2">
                  <c:v>3256</c:v>
                </c:pt>
                <c:pt idx="3">
                  <c:v>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CA-46F9-BEAC-4EE7951E82C9}"/>
            </c:ext>
          </c:extLst>
        </c:ser>
        <c:ser>
          <c:idx val="2"/>
          <c:order val="2"/>
          <c:tx>
            <c:strRef>
              <c:f>'[1] &lt; (LINK)'!$D$1</c:f>
              <c:strCache>
                <c:ptCount val="1"/>
                <c:pt idx="0">
                  <c:v>jun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 &lt; (LINK)'!$A$2:$A$6</c:f>
              <c:strCache>
                <c:ptCount val="5"/>
                <c:pt idx="0">
                  <c:v>AKC STEEDS HOOGER</c:v>
                </c:pt>
                <c:pt idx="1">
                  <c:v>ALBERT HEIJN FR. 4068</c:v>
                </c:pt>
                <c:pt idx="2">
                  <c:v>Demo DepotSystem</c:v>
                </c:pt>
                <c:pt idx="3">
                  <c:v>JUMBO WIEGMANS Z.O.</c:v>
                </c:pt>
                <c:pt idx="4">
                  <c:v>W.C. de Eglantier</c:v>
                </c:pt>
              </c:strCache>
            </c:strRef>
          </c:cat>
          <c:val>
            <c:numRef>
              <c:f>'[1] &lt; (LINK)'!$D$2:$D$6</c:f>
              <c:numCache>
                <c:formatCode>General</c:formatCode>
                <c:ptCount val="5"/>
                <c:pt idx="0">
                  <c:v>249</c:v>
                </c:pt>
                <c:pt idx="1">
                  <c:v>4745</c:v>
                </c:pt>
                <c:pt idx="2">
                  <c:v>12483</c:v>
                </c:pt>
                <c:pt idx="3">
                  <c:v>1941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CA-46F9-BEAC-4EE7951E82C9}"/>
            </c:ext>
          </c:extLst>
        </c:ser>
        <c:ser>
          <c:idx val="3"/>
          <c:order val="3"/>
          <c:tx>
            <c:strRef>
              <c:f>'[1] &lt; (LINK)'!$E$1</c:f>
              <c:strCache>
                <c:ptCount val="1"/>
                <c:pt idx="0">
                  <c:v>jul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 &lt; (LINK)'!$A$2:$A$6</c:f>
              <c:strCache>
                <c:ptCount val="5"/>
                <c:pt idx="0">
                  <c:v>AKC STEEDS HOOGER</c:v>
                </c:pt>
                <c:pt idx="1">
                  <c:v>ALBERT HEIJN FR. 4068</c:v>
                </c:pt>
                <c:pt idx="2">
                  <c:v>Demo DepotSystem</c:v>
                </c:pt>
                <c:pt idx="3">
                  <c:v>JUMBO WIEGMANS Z.O.</c:v>
                </c:pt>
                <c:pt idx="4">
                  <c:v>W.C. de Eglantier</c:v>
                </c:pt>
              </c:strCache>
            </c:strRef>
          </c:cat>
          <c:val>
            <c:numRef>
              <c:f>'[1] &lt; (LINK)'!$E$2:$E$6</c:f>
              <c:numCache>
                <c:formatCode>General</c:formatCode>
                <c:ptCount val="5"/>
                <c:pt idx="0">
                  <c:v>2</c:v>
                </c:pt>
                <c:pt idx="1">
                  <c:v>10437</c:v>
                </c:pt>
                <c:pt idx="2">
                  <c:v>11787</c:v>
                </c:pt>
                <c:pt idx="3">
                  <c:v>4647</c:v>
                </c:pt>
                <c:pt idx="4">
                  <c:v>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CA-46F9-BEAC-4EE7951E82C9}"/>
            </c:ext>
          </c:extLst>
        </c:ser>
        <c:ser>
          <c:idx val="4"/>
          <c:order val="4"/>
          <c:tx>
            <c:strRef>
              <c:f>'[1] &lt; (LINK)'!$F$1</c:f>
              <c:strCache>
                <c:ptCount val="1"/>
                <c:pt idx="0">
                  <c:v>aug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 &lt; (LINK)'!$A$2:$A$6</c:f>
              <c:strCache>
                <c:ptCount val="5"/>
                <c:pt idx="0">
                  <c:v>AKC STEEDS HOOGER</c:v>
                </c:pt>
                <c:pt idx="1">
                  <c:v>ALBERT HEIJN FR. 4068</c:v>
                </c:pt>
                <c:pt idx="2">
                  <c:v>Demo DepotSystem</c:v>
                </c:pt>
                <c:pt idx="3">
                  <c:v>JUMBO WIEGMANS Z.O.</c:v>
                </c:pt>
                <c:pt idx="4">
                  <c:v>W.C. de Eglantier</c:v>
                </c:pt>
              </c:strCache>
            </c:strRef>
          </c:cat>
          <c:val>
            <c:numRef>
              <c:f>'[1] &lt; (LINK)'!$F$2:$F$6</c:f>
              <c:numCache>
                <c:formatCode>General</c:formatCode>
                <c:ptCount val="5"/>
                <c:pt idx="0">
                  <c:v>187</c:v>
                </c:pt>
                <c:pt idx="1">
                  <c:v>17128</c:v>
                </c:pt>
                <c:pt idx="2">
                  <c:v>22034</c:v>
                </c:pt>
                <c:pt idx="3">
                  <c:v>5157</c:v>
                </c:pt>
                <c:pt idx="4">
                  <c:v>8732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CA-46F9-BEAC-4EE7951E82C9}"/>
            </c:ext>
          </c:extLst>
        </c:ser>
        <c:ser>
          <c:idx val="5"/>
          <c:order val="5"/>
          <c:tx>
            <c:strRef>
              <c:f>'[1] &lt; (LINK)'!$G$1</c:f>
              <c:strCache>
                <c:ptCount val="1"/>
                <c:pt idx="0">
                  <c:v>sep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 &lt; (LINK)'!$A$2:$A$6</c:f>
              <c:strCache>
                <c:ptCount val="5"/>
                <c:pt idx="0">
                  <c:v>AKC STEEDS HOOGER</c:v>
                </c:pt>
                <c:pt idx="1">
                  <c:v>ALBERT HEIJN FR. 4068</c:v>
                </c:pt>
                <c:pt idx="2">
                  <c:v>Demo DepotSystem</c:v>
                </c:pt>
                <c:pt idx="3">
                  <c:v>JUMBO WIEGMANS Z.O.</c:v>
                </c:pt>
                <c:pt idx="4">
                  <c:v>W.C. de Eglantier</c:v>
                </c:pt>
              </c:strCache>
            </c:strRef>
          </c:cat>
          <c:val>
            <c:numRef>
              <c:f>'[1] &lt; (LINK)'!$G$2:$G$6</c:f>
              <c:numCache>
                <c:formatCode>General</c:formatCode>
                <c:ptCount val="5"/>
                <c:pt idx="0">
                  <c:v>98</c:v>
                </c:pt>
                <c:pt idx="1">
                  <c:v>21221</c:v>
                </c:pt>
                <c:pt idx="2">
                  <c:v>28439</c:v>
                </c:pt>
                <c:pt idx="3">
                  <c:v>8075</c:v>
                </c:pt>
                <c:pt idx="4">
                  <c:v>11639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4CA-46F9-BEAC-4EE7951E82C9}"/>
            </c:ext>
          </c:extLst>
        </c:ser>
        <c:ser>
          <c:idx val="6"/>
          <c:order val="6"/>
          <c:tx>
            <c:strRef>
              <c:f>'[1] &lt; (LINK)'!$H$1</c:f>
              <c:strCache>
                <c:ptCount val="1"/>
                <c:pt idx="0">
                  <c:v>okt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 &lt; (LINK)'!$A$2:$A$6</c:f>
              <c:strCache>
                <c:ptCount val="5"/>
                <c:pt idx="0">
                  <c:v>AKC STEEDS HOOGER</c:v>
                </c:pt>
                <c:pt idx="1">
                  <c:v>ALBERT HEIJN FR. 4068</c:v>
                </c:pt>
                <c:pt idx="2">
                  <c:v>Demo DepotSystem</c:v>
                </c:pt>
                <c:pt idx="3">
                  <c:v>JUMBO WIEGMANS Z.O.</c:v>
                </c:pt>
                <c:pt idx="4">
                  <c:v>W.C. de Eglantier</c:v>
                </c:pt>
              </c:strCache>
            </c:strRef>
          </c:cat>
          <c:val>
            <c:numRef>
              <c:f>'[1] &lt; (LINK)'!$H$2:$H$6</c:f>
              <c:numCache>
                <c:formatCode>General</c:formatCode>
                <c:ptCount val="5"/>
                <c:pt idx="0">
                  <c:v>37</c:v>
                </c:pt>
                <c:pt idx="1">
                  <c:v>23603</c:v>
                </c:pt>
                <c:pt idx="2">
                  <c:v>21415</c:v>
                </c:pt>
                <c:pt idx="3">
                  <c:v>7748</c:v>
                </c:pt>
                <c:pt idx="4">
                  <c:v>10620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4CA-46F9-BEAC-4EE7951E82C9}"/>
            </c:ext>
          </c:extLst>
        </c:ser>
        <c:ser>
          <c:idx val="7"/>
          <c:order val="7"/>
          <c:tx>
            <c:strRef>
              <c:f>'[1] &lt; (LINK)'!$I$1</c:f>
              <c:strCache>
                <c:ptCount val="1"/>
                <c:pt idx="0">
                  <c:v>nov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 &lt; (LINK)'!$A$2:$A$6</c:f>
              <c:strCache>
                <c:ptCount val="5"/>
                <c:pt idx="0">
                  <c:v>AKC STEEDS HOOGER</c:v>
                </c:pt>
                <c:pt idx="1">
                  <c:v>ALBERT HEIJN FR. 4068</c:v>
                </c:pt>
                <c:pt idx="2">
                  <c:v>Demo DepotSystem</c:v>
                </c:pt>
                <c:pt idx="3">
                  <c:v>JUMBO WIEGMANS Z.O.</c:v>
                </c:pt>
                <c:pt idx="4">
                  <c:v>W.C. de Eglantier</c:v>
                </c:pt>
              </c:strCache>
            </c:strRef>
          </c:cat>
          <c:val>
            <c:numRef>
              <c:f>'[1] &lt; (LINK)'!$I$2:$I$6</c:f>
              <c:numCache>
                <c:formatCode>General</c:formatCode>
                <c:ptCount val="5"/>
                <c:pt idx="1">
                  <c:v>16140</c:v>
                </c:pt>
                <c:pt idx="2">
                  <c:v>33274</c:v>
                </c:pt>
                <c:pt idx="3">
                  <c:v>8346</c:v>
                </c:pt>
                <c:pt idx="4">
                  <c:v>9251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4CA-46F9-BEAC-4EE7951E82C9}"/>
            </c:ext>
          </c:extLst>
        </c:ser>
        <c:ser>
          <c:idx val="8"/>
          <c:order val="8"/>
          <c:tx>
            <c:strRef>
              <c:f>'[1] &lt; (LINK)'!$J$1</c:f>
              <c:strCache>
                <c:ptCount val="1"/>
                <c:pt idx="0">
                  <c:v>dec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 &lt; (LINK)'!$A$2:$A$6</c:f>
              <c:strCache>
                <c:ptCount val="5"/>
                <c:pt idx="0">
                  <c:v>AKC STEEDS HOOGER</c:v>
                </c:pt>
                <c:pt idx="1">
                  <c:v>ALBERT HEIJN FR. 4068</c:v>
                </c:pt>
                <c:pt idx="2">
                  <c:v>Demo DepotSystem</c:v>
                </c:pt>
                <c:pt idx="3">
                  <c:v>JUMBO WIEGMANS Z.O.</c:v>
                </c:pt>
                <c:pt idx="4">
                  <c:v>W.C. de Eglantier</c:v>
                </c:pt>
              </c:strCache>
            </c:strRef>
          </c:cat>
          <c:val>
            <c:numRef>
              <c:f>'[1] &lt; (LINK)'!$J$2:$J$6</c:f>
              <c:numCache>
                <c:formatCode>General</c:formatCode>
                <c:ptCount val="5"/>
                <c:pt idx="1">
                  <c:v>19887</c:v>
                </c:pt>
                <c:pt idx="2">
                  <c:v>67271</c:v>
                </c:pt>
                <c:pt idx="3">
                  <c:v>7749</c:v>
                </c:pt>
                <c:pt idx="4">
                  <c:v>8474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4CA-46F9-BEAC-4EE7951E82C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183292600"/>
        <c:axId val="1183294240"/>
      </c:barChart>
      <c:catAx>
        <c:axId val="1183292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83294240"/>
        <c:crosses val="autoZero"/>
        <c:auto val="1"/>
        <c:lblAlgn val="ctr"/>
        <c:lblOffset val="100"/>
        <c:noMultiLvlLbl val="0"/>
      </c:catAx>
      <c:valAx>
        <c:axId val="11832942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83292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nl-NL" sz="1600" b="1" i="0" u="none" strike="noStrike" kern="1200" cap="all" spc="120" normalizeH="0" baseline="0">
                <a:solidFill>
                  <a:srgbClr val="000000">
                    <a:lumMod val="65000"/>
                    <a:lumOff val="35000"/>
                  </a:srgbClr>
                </a:solidFill>
                <a:latin typeface="+mn-lt"/>
                <a:ea typeface="+mn-ea"/>
                <a:cs typeface="+mn-cs"/>
              </a:defRPr>
            </a:pPr>
            <a:r>
              <a:rPr lang="nl-NL" sz="1600" b="1" i="0" u="none" strike="noStrike" kern="1200" cap="all" spc="120" normalizeH="0" baseline="0">
                <a:solidFill>
                  <a:srgbClr val="000000">
                    <a:lumMod val="65000"/>
                    <a:lumOff val="35000"/>
                  </a:srgbClr>
                </a:solidFill>
                <a:latin typeface="+mn-lt"/>
                <a:ea typeface="+mn-ea"/>
                <a:cs typeface="+mn-cs"/>
              </a:rPr>
              <a:t>Top 25 Jumbo 4de kwartaal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nl-NL" sz="1600" b="1" i="0" u="none" strike="noStrike" kern="1200" cap="all" spc="120" normalizeH="0" baseline="0">
              <a:solidFill>
                <a:srgbClr val="000000">
                  <a:lumMod val="65000"/>
                  <a:lumOff val="35000"/>
                </a:srgb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'[1]&lt;  (LINK)'!$F$2:$F$26</c:f>
              <c:strCache>
                <c:ptCount val="25"/>
                <c:pt idx="0">
                  <c:v>Majorettevereniging Papillon </c:v>
                </c:pt>
                <c:pt idx="1">
                  <c:v>Schaats- en skeelervereniging DNIJ</c:v>
                </c:pt>
                <c:pt idx="2">
                  <c:v>Zwemvereniging Aquapoldro</c:v>
                </c:pt>
                <c:pt idx="3">
                  <c:v>Volleybalvereniging Alterno</c:v>
                </c:pt>
                <c:pt idx="4">
                  <c:v>Stichting Ecorunners</c:v>
                </c:pt>
                <c:pt idx="5">
                  <c:v>St. Paardrijden Gehandicapten Apeldoorn</c:v>
                </c:pt>
                <c:pt idx="6">
                  <c:v>De Zonnebloem Apeldoorn, Centrum West</c:v>
                </c:pt>
                <c:pt idx="7">
                  <c:v>WSV Afdeling Basketbal</c:v>
                </c:pt>
                <c:pt idx="8">
                  <c:v>Stichting Pluryn/Het Hietveld Beekbergen</c:v>
                </c:pt>
                <c:pt idx="9">
                  <c:v>Carnavalssociëteit Sleutelveugeltjen</c:v>
                </c:pt>
                <c:pt idx="10">
                  <c:v>Scoutinggroep Jagermeester Johan Bentinck</c:v>
                </c:pt>
                <c:pt idx="11">
                  <c:v>Tafeltennisvereniging Futura</c:v>
                </c:pt>
                <c:pt idx="12">
                  <c:v>Leger des Heils De Wending Ceasarea</c:v>
                </c:pt>
                <c:pt idx="13">
                  <c:v>Zwemver. De Apeldoornse Watervrienden </c:v>
                </c:pt>
                <c:pt idx="14">
                  <c:v>Apeldoornse Sportvereniging Victoria Boys</c:v>
                </c:pt>
                <c:pt idx="15">
                  <c:v>Sportvereniging Apeldoorn'77</c:v>
                </c:pt>
                <c:pt idx="16">
                  <c:v>Buurtvereniging De Trommelaar</c:v>
                </c:pt>
                <c:pt idx="17">
                  <c:v>Scouting Vereniging Mr.J.P.G. Moorrees</c:v>
                </c:pt>
                <c:pt idx="18">
                  <c:v>Muziektheater Apeldoorn</c:v>
                </c:pt>
                <c:pt idx="19">
                  <c:v>Sportclub Klarenbeek</c:v>
                </c:pt>
                <c:pt idx="20">
                  <c:v>Emmaüsparochie</c:v>
                </c:pt>
                <c:pt idx="21">
                  <c:v>Denktank Breed</c:v>
                </c:pt>
                <c:pt idx="22">
                  <c:v>Ons-Koor.nl Lieren</c:v>
                </c:pt>
                <c:pt idx="23">
                  <c:v>Voetbalvereniging WWNA</c:v>
                </c:pt>
                <c:pt idx="24">
                  <c:v>Voetbalvereniging Apeldoornse Boys</c:v>
                </c:pt>
              </c:strCache>
            </c:strRef>
          </c:cat>
          <c:val>
            <c:numRef>
              <c:f>'[1]&lt;  (LINK)'!$G$2:$G$26</c:f>
              <c:numCache>
                <c:formatCode>General</c:formatCode>
                <c:ptCount val="25"/>
                <c:pt idx="0">
                  <c:v>5909</c:v>
                </c:pt>
                <c:pt idx="1">
                  <c:v>4420</c:v>
                </c:pt>
                <c:pt idx="2">
                  <c:v>3147</c:v>
                </c:pt>
                <c:pt idx="3">
                  <c:v>1547</c:v>
                </c:pt>
                <c:pt idx="4">
                  <c:v>874</c:v>
                </c:pt>
                <c:pt idx="5">
                  <c:v>743</c:v>
                </c:pt>
                <c:pt idx="6">
                  <c:v>708</c:v>
                </c:pt>
                <c:pt idx="7">
                  <c:v>632</c:v>
                </c:pt>
                <c:pt idx="8">
                  <c:v>521</c:v>
                </c:pt>
                <c:pt idx="9">
                  <c:v>413</c:v>
                </c:pt>
                <c:pt idx="10">
                  <c:v>398</c:v>
                </c:pt>
                <c:pt idx="11">
                  <c:v>353</c:v>
                </c:pt>
                <c:pt idx="12">
                  <c:v>335</c:v>
                </c:pt>
                <c:pt idx="13">
                  <c:v>326</c:v>
                </c:pt>
                <c:pt idx="14">
                  <c:v>314</c:v>
                </c:pt>
                <c:pt idx="15">
                  <c:v>259</c:v>
                </c:pt>
                <c:pt idx="16">
                  <c:v>254</c:v>
                </c:pt>
                <c:pt idx="17">
                  <c:v>249</c:v>
                </c:pt>
                <c:pt idx="18">
                  <c:v>245</c:v>
                </c:pt>
                <c:pt idx="19">
                  <c:v>245</c:v>
                </c:pt>
                <c:pt idx="20">
                  <c:v>232</c:v>
                </c:pt>
                <c:pt idx="21">
                  <c:v>228</c:v>
                </c:pt>
                <c:pt idx="22">
                  <c:v>181</c:v>
                </c:pt>
                <c:pt idx="23">
                  <c:v>175</c:v>
                </c:pt>
                <c:pt idx="24">
                  <c:v>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ED-44D7-9EFE-E20A9B47EAA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1054439824"/>
        <c:axId val="1054475576"/>
      </c:barChart>
      <c:catAx>
        <c:axId val="1054439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54475576"/>
        <c:crosses val="autoZero"/>
        <c:auto val="1"/>
        <c:lblAlgn val="ctr"/>
        <c:lblOffset val="100"/>
        <c:noMultiLvlLbl val="0"/>
      </c:catAx>
      <c:valAx>
        <c:axId val="1054475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5443982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nl-NL" sz="1600" b="1" i="0" u="none" strike="noStrike" kern="1200" cap="all" spc="120" normalizeH="0" baseline="0">
                <a:solidFill>
                  <a:srgbClr val="000000">
                    <a:lumMod val="65000"/>
                    <a:lumOff val="35000"/>
                  </a:srgbClr>
                </a:solidFill>
                <a:latin typeface="+mn-lt"/>
                <a:ea typeface="+mn-ea"/>
                <a:cs typeface="+mn-cs"/>
              </a:defRPr>
            </a:pPr>
            <a:r>
              <a:rPr lang="nl-NL" sz="1600" b="1" i="0" u="none" strike="noStrike" kern="1200" cap="all" spc="120" normalizeH="0" baseline="0">
                <a:solidFill>
                  <a:srgbClr val="000000">
                    <a:lumMod val="65000"/>
                    <a:lumOff val="35000"/>
                  </a:srgbClr>
                </a:solidFill>
                <a:latin typeface="+mn-lt"/>
                <a:ea typeface="+mn-ea"/>
                <a:cs typeface="+mn-cs"/>
              </a:rPr>
              <a:t>Top 25 Albert Heijn 4de kwartaal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nl-NL" sz="1600" b="1" i="0" u="none" strike="noStrike" kern="1200" cap="all" spc="120" normalizeH="0" baseline="0">
              <a:solidFill>
                <a:srgbClr val="000000">
                  <a:lumMod val="65000"/>
                  <a:lumOff val="35000"/>
                </a:srgb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'[1]&lt;  (LINK)'!$I$2:$I$26</c:f>
              <c:strCache>
                <c:ptCount val="25"/>
                <c:pt idx="0">
                  <c:v>Sokkenbuurt Zeemanskoor</c:v>
                </c:pt>
                <c:pt idx="1">
                  <c:v>Belangenvereniging Sprengendorp</c:v>
                </c:pt>
                <c:pt idx="2">
                  <c:v>Voetbalvereniging Apeldoornse Boys</c:v>
                </c:pt>
                <c:pt idx="3">
                  <c:v>PKN Goede Herderkerk</c:v>
                </c:pt>
                <c:pt idx="4">
                  <c:v>Apeldoornse Korfbalclub Steeds Hooger</c:v>
                </c:pt>
                <c:pt idx="5">
                  <c:v>Muziektheater Apeldoorn</c:v>
                </c:pt>
                <c:pt idx="6">
                  <c:v>Chr. Koorvereniging Sonabile</c:v>
                </c:pt>
                <c:pt idx="7">
                  <c:v>Voetbalvereniging AGOVV</c:v>
                </c:pt>
                <c:pt idx="8">
                  <c:v>Scoutinggroep Paulus en Petrus Donders</c:v>
                </c:pt>
                <c:pt idx="9">
                  <c:v>Paardrijvereniging De Hunneruiters</c:v>
                </c:pt>
                <c:pt idx="10">
                  <c:v>Buurtvereniging Staatslieden Vooruit</c:v>
                </c:pt>
                <c:pt idx="11">
                  <c:v>Stichting Pluryn/Het Hietveld Beekbergen</c:v>
                </c:pt>
                <c:pt idx="12">
                  <c:v>Reddingsbrigade Apeldoorn</c:v>
                </c:pt>
                <c:pt idx="13">
                  <c:v>Ons-Koor.nl Lieren</c:v>
                </c:pt>
                <c:pt idx="14">
                  <c:v>48th Highlanders of Holland Pipes and Drums </c:v>
                </c:pt>
                <c:pt idx="15">
                  <c:v>Vrouwenkoor Knap Eigen Wijs</c:v>
                </c:pt>
                <c:pt idx="16">
                  <c:v>St. Paardrijden Gehandicapten Apeldoorn</c:v>
                </c:pt>
                <c:pt idx="17">
                  <c:v>De Zonnebloem Apeldoorn, Centrum West</c:v>
                </c:pt>
                <c:pt idx="18">
                  <c:v>Scoutinggroep Jagermeester Johan Bentinck</c:v>
                </c:pt>
                <c:pt idx="19">
                  <c:v>Honk- en softbalvereniging WSB</c:v>
                </c:pt>
                <c:pt idx="20">
                  <c:v>DemenTalent</c:v>
                </c:pt>
                <c:pt idx="21">
                  <c:v>VV Albatross</c:v>
                </c:pt>
                <c:pt idx="22">
                  <c:v>Jeugdgroep van de Nieuw-Apostolische Kerk </c:v>
                </c:pt>
                <c:pt idx="23">
                  <c:v>Leger des Heils De Wending Ceasarea</c:v>
                </c:pt>
                <c:pt idx="24">
                  <c:v>Majorettevereniging Papillon </c:v>
                </c:pt>
              </c:strCache>
            </c:strRef>
          </c:cat>
          <c:val>
            <c:numRef>
              <c:f>'[1]&lt;  (LINK)'!$J$2:$J$26</c:f>
              <c:numCache>
                <c:formatCode>General</c:formatCode>
                <c:ptCount val="25"/>
                <c:pt idx="0">
                  <c:v>7752</c:v>
                </c:pt>
                <c:pt idx="1">
                  <c:v>7011</c:v>
                </c:pt>
                <c:pt idx="2">
                  <c:v>6204</c:v>
                </c:pt>
                <c:pt idx="3">
                  <c:v>4826</c:v>
                </c:pt>
                <c:pt idx="4">
                  <c:v>4172</c:v>
                </c:pt>
                <c:pt idx="5">
                  <c:v>3026</c:v>
                </c:pt>
                <c:pt idx="6">
                  <c:v>2816</c:v>
                </c:pt>
                <c:pt idx="7">
                  <c:v>2527</c:v>
                </c:pt>
                <c:pt idx="8">
                  <c:v>2421</c:v>
                </c:pt>
                <c:pt idx="9">
                  <c:v>1645</c:v>
                </c:pt>
                <c:pt idx="10">
                  <c:v>1608</c:v>
                </c:pt>
                <c:pt idx="11">
                  <c:v>1571</c:v>
                </c:pt>
                <c:pt idx="12">
                  <c:v>1311</c:v>
                </c:pt>
                <c:pt idx="13">
                  <c:v>1307</c:v>
                </c:pt>
                <c:pt idx="14">
                  <c:v>1234</c:v>
                </c:pt>
                <c:pt idx="15">
                  <c:v>1178</c:v>
                </c:pt>
                <c:pt idx="16">
                  <c:v>1081</c:v>
                </c:pt>
                <c:pt idx="17">
                  <c:v>967</c:v>
                </c:pt>
                <c:pt idx="18">
                  <c:v>905</c:v>
                </c:pt>
                <c:pt idx="19">
                  <c:v>872</c:v>
                </c:pt>
                <c:pt idx="20">
                  <c:v>774</c:v>
                </c:pt>
                <c:pt idx="21">
                  <c:v>524</c:v>
                </c:pt>
                <c:pt idx="22">
                  <c:v>490</c:v>
                </c:pt>
                <c:pt idx="23">
                  <c:v>448</c:v>
                </c:pt>
                <c:pt idx="24">
                  <c:v>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E8-4FD9-92EB-01BAE933369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1054643664"/>
        <c:axId val="1054598400"/>
      </c:barChart>
      <c:catAx>
        <c:axId val="1054643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54598400"/>
        <c:crosses val="autoZero"/>
        <c:auto val="1"/>
        <c:lblAlgn val="ctr"/>
        <c:lblOffset val="100"/>
        <c:noMultiLvlLbl val="0"/>
      </c:catAx>
      <c:valAx>
        <c:axId val="1054598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5464366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theme="7" tint="-0.499984740745262"/>
  </sheetPr>
  <sheetViews>
    <sheetView zoomScale="140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theme="3"/>
  </sheetPr>
  <sheetViews>
    <sheetView zoomScale="140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>
    <tabColor theme="4" tint="0.499984740745262"/>
  </sheetPr>
  <sheetViews>
    <sheetView zoomScale="140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>
    <tabColor theme="4" tint="0.499984740745262"/>
  </sheetPr>
  <sheetViews>
    <sheetView zoomScale="14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0482" cy="607558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7537" cy="607751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0482" cy="607558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0482" cy="607558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peldoorn%20Rein%20Main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Pivot"/>
      <sheetName val="Sheet1"/>
      <sheetName val="Top 25 Verenigingen"/>
      <sheetName val="&lt; (LINK)"/>
      <sheetName val="Ingeleverd per locatie"/>
      <sheetName val=" &lt; (LINK)"/>
      <sheetName val="Top 25 Jumbo"/>
      <sheetName val="Top 25 Albert Heijn"/>
      <sheetName val="&lt;  (LINK)"/>
      <sheetName val="Flat Table"/>
      <sheetName val="Municipility"/>
    </sheetNames>
    <sheetDataSet>
      <sheetData sheetId="1"/>
      <sheetData sheetId="2"/>
      <sheetData sheetId="4">
        <row r="2">
          <cell r="D2" t="str">
            <v>Sportvereniging Groenwit '62</v>
          </cell>
          <cell r="E2">
            <v>24427</v>
          </cell>
        </row>
        <row r="3">
          <cell r="D3" t="str">
            <v>Carnavalssociëteit Sleutelveugeltjen</v>
          </cell>
          <cell r="E3">
            <v>20144</v>
          </cell>
        </row>
        <row r="4">
          <cell r="D4" t="str">
            <v>Voetbalvereniging Apeldoornse Boys</v>
          </cell>
          <cell r="E4">
            <v>17042</v>
          </cell>
        </row>
        <row r="5">
          <cell r="D5" t="str">
            <v>Voetvalvereniging Columbia</v>
          </cell>
          <cell r="E5">
            <v>16679</v>
          </cell>
        </row>
        <row r="6">
          <cell r="D6" t="str">
            <v>Apeldoornse Roeivereniging De Grift</v>
          </cell>
          <cell r="E6">
            <v>15284</v>
          </cell>
        </row>
        <row r="7">
          <cell r="D7" t="str">
            <v xml:space="preserve">Majorettevereniging Papillon </v>
          </cell>
          <cell r="E7">
            <v>14066</v>
          </cell>
        </row>
        <row r="8">
          <cell r="D8" t="str">
            <v>Sokkenbuurt Zeemanskoor</v>
          </cell>
          <cell r="E8">
            <v>14049</v>
          </cell>
        </row>
        <row r="9">
          <cell r="D9" t="str">
            <v xml:space="preserve">48th Highlanders of Holland Pipes and Drums </v>
          </cell>
          <cell r="E9">
            <v>13684</v>
          </cell>
        </row>
        <row r="10">
          <cell r="D10" t="str">
            <v>Belangenvereniging Sprengendorp</v>
          </cell>
          <cell r="E10">
            <v>13066</v>
          </cell>
        </row>
        <row r="11">
          <cell r="D11" t="str">
            <v>Schaats- en skeelervereniging DNIJ</v>
          </cell>
          <cell r="E11">
            <v>12936</v>
          </cell>
        </row>
        <row r="12">
          <cell r="D12" t="str">
            <v>Volleybalvereniging Alterno</v>
          </cell>
          <cell r="E12">
            <v>11972</v>
          </cell>
        </row>
        <row r="13">
          <cell r="D13" t="str">
            <v>Voetbalvereniging AGOVV</v>
          </cell>
          <cell r="E13">
            <v>11463</v>
          </cell>
        </row>
        <row r="14">
          <cell r="D14" t="str">
            <v>Brassband Apeldoorn</v>
          </cell>
          <cell r="E14">
            <v>11368</v>
          </cell>
        </row>
        <row r="15">
          <cell r="D15" t="str">
            <v>Zwemvereniging Aquapoldro</v>
          </cell>
          <cell r="E15">
            <v>11197</v>
          </cell>
        </row>
        <row r="16">
          <cell r="D16" t="str">
            <v>PKN Goede Herderkerk</v>
          </cell>
          <cell r="E16">
            <v>10622</v>
          </cell>
        </row>
        <row r="17">
          <cell r="D17" t="str">
            <v>Voetbalvereniging Beekbergen</v>
          </cell>
          <cell r="E17">
            <v>10107</v>
          </cell>
        </row>
        <row r="18">
          <cell r="D18" t="str">
            <v>Chr. Geref. Andreaskerk</v>
          </cell>
          <cell r="E18">
            <v>9983</v>
          </cell>
        </row>
        <row r="19">
          <cell r="D19" t="str">
            <v>Geloofsgemeenschap De Drie Ranken</v>
          </cell>
          <cell r="E19">
            <v>8825</v>
          </cell>
        </row>
        <row r="20">
          <cell r="D20" t="str">
            <v>Honk- en softbalvereniging Robur'58</v>
          </cell>
          <cell r="E20">
            <v>8616</v>
          </cell>
        </row>
        <row r="21">
          <cell r="D21" t="str">
            <v>Scoutinggroep Paulus en Petrus Donders</v>
          </cell>
          <cell r="E21">
            <v>8389</v>
          </cell>
        </row>
        <row r="22">
          <cell r="D22" t="str">
            <v>Muziektheater Apeldoorn</v>
          </cell>
          <cell r="E22">
            <v>7700</v>
          </cell>
        </row>
        <row r="23">
          <cell r="D23" t="str">
            <v>Tennisclub Sprenkelaar</v>
          </cell>
          <cell r="E23">
            <v>7345</v>
          </cell>
        </row>
        <row r="24">
          <cell r="D24" t="str">
            <v>Apeldoornse Sportvereniging Victoria Boys</v>
          </cell>
          <cell r="E24">
            <v>7271</v>
          </cell>
        </row>
        <row r="25">
          <cell r="D25" t="str">
            <v>Apeldoornse Korfbalclub Steeds Hooger</v>
          </cell>
          <cell r="E25">
            <v>6708</v>
          </cell>
        </row>
        <row r="26">
          <cell r="D26" t="str">
            <v>Vrouwenkoor Knap Eigen Wijs</v>
          </cell>
          <cell r="E26">
            <v>6281</v>
          </cell>
        </row>
      </sheetData>
      <sheetData sheetId="6">
        <row r="1">
          <cell r="B1" t="str">
            <v>apr</v>
          </cell>
          <cell r="C1" t="str">
            <v>mei</v>
          </cell>
          <cell r="D1" t="str">
            <v>jun</v>
          </cell>
          <cell r="E1" t="str">
            <v>jul</v>
          </cell>
          <cell r="F1" t="str">
            <v>aug</v>
          </cell>
          <cell r="G1" t="str">
            <v>sep</v>
          </cell>
          <cell r="H1" t="str">
            <v>okt</v>
          </cell>
          <cell r="I1" t="str">
            <v>nov</v>
          </cell>
          <cell r="J1" t="str">
            <v>dec</v>
          </cell>
        </row>
        <row r="2">
          <cell r="A2" t="str">
            <v>AKC STEEDS HOOGER</v>
          </cell>
          <cell r="B2">
            <v>64</v>
          </cell>
          <cell r="C2">
            <v>188</v>
          </cell>
          <cell r="D2">
            <v>249</v>
          </cell>
          <cell r="E2">
            <v>2</v>
          </cell>
          <cell r="F2">
            <v>187</v>
          </cell>
          <cell r="G2">
            <v>98</v>
          </cell>
          <cell r="H2">
            <v>37</v>
          </cell>
        </row>
        <row r="3">
          <cell r="A3" t="str">
            <v>ALBERT HEIJN FR. 4068</v>
          </cell>
          <cell r="B3">
            <v>16</v>
          </cell>
          <cell r="C3">
            <v>576</v>
          </cell>
          <cell r="D3">
            <v>4745</v>
          </cell>
          <cell r="E3">
            <v>10437</v>
          </cell>
          <cell r="F3">
            <v>17128</v>
          </cell>
          <cell r="G3">
            <v>21221</v>
          </cell>
          <cell r="H3">
            <v>23603</v>
          </cell>
          <cell r="I3">
            <v>16140</v>
          </cell>
          <cell r="J3">
            <v>19887</v>
          </cell>
        </row>
        <row r="4">
          <cell r="A4" t="str">
            <v>Demo DepotSystem</v>
          </cell>
          <cell r="B4">
            <v>1407</v>
          </cell>
          <cell r="C4">
            <v>3256</v>
          </cell>
          <cell r="D4">
            <v>12483</v>
          </cell>
          <cell r="E4">
            <v>11787</v>
          </cell>
          <cell r="F4">
            <v>22034</v>
          </cell>
          <cell r="G4">
            <v>28439</v>
          </cell>
          <cell r="H4">
            <v>21415</v>
          </cell>
          <cell r="I4">
            <v>33274</v>
          </cell>
          <cell r="J4">
            <v>67271</v>
          </cell>
        </row>
        <row r="5">
          <cell r="A5" t="str">
            <v>JUMBO WIEGMANS Z.O.</v>
          </cell>
          <cell r="B5">
            <v>4</v>
          </cell>
          <cell r="C5">
            <v>220</v>
          </cell>
          <cell r="D5">
            <v>1941</v>
          </cell>
          <cell r="E5">
            <v>4647</v>
          </cell>
          <cell r="F5">
            <v>5157</v>
          </cell>
          <cell r="G5">
            <v>8075</v>
          </cell>
          <cell r="H5">
            <v>7748</v>
          </cell>
          <cell r="I5">
            <v>8346</v>
          </cell>
          <cell r="J5">
            <v>7749</v>
          </cell>
        </row>
        <row r="6">
          <cell r="A6" t="str">
            <v>W.C. de Eglantier</v>
          </cell>
          <cell r="B6">
            <v>4</v>
          </cell>
          <cell r="E6">
            <v>265</v>
          </cell>
          <cell r="F6">
            <v>8732</v>
          </cell>
          <cell r="G6">
            <v>11639</v>
          </cell>
          <cell r="H6">
            <v>10620</v>
          </cell>
          <cell r="I6">
            <v>9251</v>
          </cell>
          <cell r="J6">
            <v>8474</v>
          </cell>
        </row>
      </sheetData>
      <sheetData sheetId="9">
        <row r="2">
          <cell r="F2" t="str">
            <v xml:space="preserve">Majorettevereniging Papillon </v>
          </cell>
          <cell r="G2">
            <v>5909</v>
          </cell>
          <cell r="I2" t="str">
            <v>Sokkenbuurt Zeemanskoor</v>
          </cell>
          <cell r="J2">
            <v>7752</v>
          </cell>
        </row>
        <row r="3">
          <cell r="F3" t="str">
            <v>Schaats- en skeelervereniging DNIJ</v>
          </cell>
          <cell r="G3">
            <v>4420</v>
          </cell>
          <cell r="I3" t="str">
            <v>Belangenvereniging Sprengendorp</v>
          </cell>
          <cell r="J3">
            <v>7011</v>
          </cell>
        </row>
        <row r="4">
          <cell r="F4" t="str">
            <v>Zwemvereniging Aquapoldro</v>
          </cell>
          <cell r="G4">
            <v>3147</v>
          </cell>
          <cell r="I4" t="str">
            <v>Voetbalvereniging Apeldoornse Boys</v>
          </cell>
          <cell r="J4">
            <v>6204</v>
          </cell>
        </row>
        <row r="5">
          <cell r="F5" t="str">
            <v>Volleybalvereniging Alterno</v>
          </cell>
          <cell r="G5">
            <v>1547</v>
          </cell>
          <cell r="I5" t="str">
            <v>PKN Goede Herderkerk</v>
          </cell>
          <cell r="J5">
            <v>4826</v>
          </cell>
        </row>
        <row r="6">
          <cell r="F6" t="str">
            <v>Stichting Ecorunners</v>
          </cell>
          <cell r="G6">
            <v>874</v>
          </cell>
          <cell r="I6" t="str">
            <v>Apeldoornse Korfbalclub Steeds Hooger</v>
          </cell>
          <cell r="J6">
            <v>4172</v>
          </cell>
        </row>
        <row r="7">
          <cell r="F7" t="str">
            <v>St. Paardrijden Gehandicapten Apeldoorn</v>
          </cell>
          <cell r="G7">
            <v>743</v>
          </cell>
          <cell r="I7" t="str">
            <v>Muziektheater Apeldoorn</v>
          </cell>
          <cell r="J7">
            <v>3026</v>
          </cell>
        </row>
        <row r="8">
          <cell r="F8" t="str">
            <v>De Zonnebloem Apeldoorn, Centrum West</v>
          </cell>
          <cell r="G8">
            <v>708</v>
          </cell>
          <cell r="I8" t="str">
            <v>Chr. Koorvereniging Sonabile</v>
          </cell>
          <cell r="J8">
            <v>2816</v>
          </cell>
        </row>
        <row r="9">
          <cell r="F9" t="str">
            <v>WSV Afdeling Basketbal</v>
          </cell>
          <cell r="G9">
            <v>632</v>
          </cell>
          <cell r="I9" t="str">
            <v>Voetbalvereniging AGOVV</v>
          </cell>
          <cell r="J9">
            <v>2527</v>
          </cell>
        </row>
        <row r="10">
          <cell r="F10" t="str">
            <v>Stichting Pluryn/Het Hietveld Beekbergen</v>
          </cell>
          <cell r="G10">
            <v>521</v>
          </cell>
          <cell r="I10" t="str">
            <v>Scoutinggroep Paulus en Petrus Donders</v>
          </cell>
          <cell r="J10">
            <v>2421</v>
          </cell>
        </row>
        <row r="11">
          <cell r="F11" t="str">
            <v>Carnavalssociëteit Sleutelveugeltjen</v>
          </cell>
          <cell r="G11">
            <v>413</v>
          </cell>
          <cell r="I11" t="str">
            <v>Paardrijvereniging De Hunneruiters</v>
          </cell>
          <cell r="J11">
            <v>1645</v>
          </cell>
        </row>
        <row r="12">
          <cell r="F12" t="str">
            <v>Scoutinggroep Jagermeester Johan Bentinck</v>
          </cell>
          <cell r="G12">
            <v>398</v>
          </cell>
          <cell r="I12" t="str">
            <v>Buurtvereniging Staatslieden Vooruit</v>
          </cell>
          <cell r="J12">
            <v>1608</v>
          </cell>
        </row>
        <row r="13">
          <cell r="F13" t="str">
            <v>Tafeltennisvereniging Futura</v>
          </cell>
          <cell r="G13">
            <v>353</v>
          </cell>
          <cell r="I13" t="str">
            <v>Stichting Pluryn/Het Hietveld Beekbergen</v>
          </cell>
          <cell r="J13">
            <v>1571</v>
          </cell>
        </row>
        <row r="14">
          <cell r="F14" t="str">
            <v>Leger des Heils De Wending Ceasarea</v>
          </cell>
          <cell r="G14">
            <v>335</v>
          </cell>
          <cell r="I14" t="str">
            <v>Reddingsbrigade Apeldoorn</v>
          </cell>
          <cell r="J14">
            <v>1311</v>
          </cell>
        </row>
        <row r="15">
          <cell r="F15" t="str">
            <v xml:space="preserve">Zwemver. De Apeldoornse Watervrienden </v>
          </cell>
          <cell r="G15">
            <v>326</v>
          </cell>
          <cell r="I15" t="str">
            <v>Ons-Koor.nl Lieren</v>
          </cell>
          <cell r="J15">
            <v>1307</v>
          </cell>
        </row>
        <row r="16">
          <cell r="F16" t="str">
            <v>Apeldoornse Sportvereniging Victoria Boys</v>
          </cell>
          <cell r="G16">
            <v>314</v>
          </cell>
          <cell r="I16" t="str">
            <v xml:space="preserve">48th Highlanders of Holland Pipes and Drums </v>
          </cell>
          <cell r="J16">
            <v>1234</v>
          </cell>
        </row>
        <row r="17">
          <cell r="F17" t="str">
            <v>Sportvereniging Apeldoorn'77</v>
          </cell>
          <cell r="G17">
            <v>259</v>
          </cell>
          <cell r="I17" t="str">
            <v>Vrouwenkoor Knap Eigen Wijs</v>
          </cell>
          <cell r="J17">
            <v>1178</v>
          </cell>
        </row>
        <row r="18">
          <cell r="F18" t="str">
            <v>Buurtvereniging De Trommelaar</v>
          </cell>
          <cell r="G18">
            <v>254</v>
          </cell>
          <cell r="I18" t="str">
            <v>St. Paardrijden Gehandicapten Apeldoorn</v>
          </cell>
          <cell r="J18">
            <v>1081</v>
          </cell>
        </row>
        <row r="19">
          <cell r="F19" t="str">
            <v>Scouting Vereniging Mr.J.P.G. Moorrees</v>
          </cell>
          <cell r="G19">
            <v>249</v>
          </cell>
          <cell r="I19" t="str">
            <v>De Zonnebloem Apeldoorn, Centrum West</v>
          </cell>
          <cell r="J19">
            <v>967</v>
          </cell>
        </row>
        <row r="20">
          <cell r="F20" t="str">
            <v>Muziektheater Apeldoorn</v>
          </cell>
          <cell r="G20">
            <v>245</v>
          </cell>
          <cell r="I20" t="str">
            <v>Scoutinggroep Jagermeester Johan Bentinck</v>
          </cell>
          <cell r="J20">
            <v>905</v>
          </cell>
        </row>
        <row r="21">
          <cell r="F21" t="str">
            <v>Sportclub Klarenbeek</v>
          </cell>
          <cell r="G21">
            <v>245</v>
          </cell>
          <cell r="I21" t="str">
            <v>Honk- en softbalvereniging WSB</v>
          </cell>
          <cell r="J21">
            <v>872</v>
          </cell>
        </row>
        <row r="22">
          <cell r="F22" t="str">
            <v>Emmaüsparochie</v>
          </cell>
          <cell r="G22">
            <v>232</v>
          </cell>
          <cell r="I22" t="str">
            <v>DemenTalent</v>
          </cell>
          <cell r="J22">
            <v>774</v>
          </cell>
        </row>
        <row r="23">
          <cell r="F23" t="str">
            <v>Denktank Breed</v>
          </cell>
          <cell r="G23">
            <v>228</v>
          </cell>
          <cell r="I23" t="str">
            <v>VV Albatross</v>
          </cell>
          <cell r="J23">
            <v>524</v>
          </cell>
        </row>
        <row r="24">
          <cell r="F24" t="str">
            <v>Ons-Koor.nl Lieren</v>
          </cell>
          <cell r="G24">
            <v>181</v>
          </cell>
          <cell r="I24" t="str">
            <v xml:space="preserve">Jeugdgroep van de Nieuw-Apostolische Kerk </v>
          </cell>
          <cell r="J24">
            <v>490</v>
          </cell>
        </row>
        <row r="25">
          <cell r="F25" t="str">
            <v>Voetbalvereniging WWNA</v>
          </cell>
          <cell r="G25">
            <v>175</v>
          </cell>
          <cell r="I25" t="str">
            <v>Leger des Heils De Wending Ceasarea</v>
          </cell>
          <cell r="J25">
            <v>448</v>
          </cell>
        </row>
        <row r="26">
          <cell r="F26" t="str">
            <v>Voetbalvereniging Apeldoornse Boys</v>
          </cell>
          <cell r="G26">
            <v>168</v>
          </cell>
          <cell r="I26" t="str">
            <v xml:space="preserve">Majorettevereniging Papillon </v>
          </cell>
          <cell r="J26">
            <v>335</v>
          </cell>
        </row>
      </sheetData>
      <sheetData sheetId="10"/>
      <sheetData sheetId="11"/>
    </sheetDataSet>
  </externalBook>
</externalLink>
</file>

<file path=xl/tables/table1.xml><?xml version="1.0" encoding="utf-8"?>
<table xmlns="http://schemas.openxmlformats.org/spreadsheetml/2006/main" id="1" name="Table1" displayName="Table1" ref="A1:C65" totalsRowCount="1">
  <autoFilter ref="A1:C64"/>
  <tableColumns count="3">
    <tableColumn id="1" name="Gebruikers ID"/>
    <tableColumn id="2" name="Vereniging" totalsRowLabel="Groot Totaal" totalsRowDxfId="3"/>
    <tableColumn id="3" name="Aantal" totalsRowFunction="sum" totalsRowDxfId="2"/>
  </tableColumns>
  <tableStyleInfo name="TableStyleMedium17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2:AO66" totalsRowCount="1" totalsRowDxfId="62">
  <autoFilter ref="A2:AO65"/>
  <tableColumns count="41">
    <tableColumn id="1" name="Gebruikers ID" totalsRowDxfId="44"/>
    <tableColumn id="2" name="Vereniging" totalsRowLabel="Groot totaal" totalsRowDxfId="43"/>
    <tableColumn id="3" name="AKC STEEDS HOOGER" totalsRowFunction="sum" totalsRowDxfId="42"/>
    <tableColumn id="4" name="ALBERT HEIJN FR. 4068" totalsRowFunction="sum" totalsRowDxfId="41"/>
    <tableColumn id="5" name="AKC STEEDS HOOGER2" totalsRowFunction="sum" totalsRowDxfId="40"/>
    <tableColumn id="6" name="ALBERT HEIJN FR. 40683" totalsRowFunction="sum" totalsRowDxfId="39"/>
    <tableColumn id="7" name="Demo DepotSystem" totalsRowFunction="sum" totalsRowDxfId="38"/>
    <tableColumn id="8" name="JUMBO WIEGMANS Z.O." totalsRowFunction="sum" totalsRowDxfId="37"/>
    <tableColumn id="9" name="AKC STEEDS HOOGER4" totalsRowFunction="sum" totalsRowDxfId="36"/>
    <tableColumn id="10" name="ALBERT HEIJN FR. 40685" totalsRowFunction="sum" totalsRowDxfId="35"/>
    <tableColumn id="11" name="Demo DepotSystem6" totalsRowFunction="sum" totalsRowDxfId="34"/>
    <tableColumn id="12" name="JUMBO WIEGMANS Z.O.7" totalsRowFunction="sum" totalsRowDxfId="33"/>
    <tableColumn id="13" name="AKC STEEDS HOOGER8" totalsRowFunction="sum" totalsRowDxfId="32"/>
    <tableColumn id="14" name="ALBERT HEIJN FR. 40689" totalsRowFunction="sum" totalsRowDxfId="31"/>
    <tableColumn id="15" name="Demo DepotSystem10" totalsRowFunction="sum" totalsRowDxfId="30"/>
    <tableColumn id="16" name="JUMBO WIEGMANS Z.O.11" totalsRowFunction="sum" totalsRowDxfId="29"/>
    <tableColumn id="17" name="W.C. de Eglantier" totalsRowFunction="sum" totalsRowDxfId="28"/>
    <tableColumn id="18" name="AKC STEEDS HOOGER12" totalsRowFunction="sum" totalsRowDxfId="27"/>
    <tableColumn id="19" name="ALBERT HEIJN FR. 406813" totalsRowFunction="sum" totalsRowDxfId="26"/>
    <tableColumn id="20" name="Demo DepotSystem14" totalsRowFunction="sum" totalsRowDxfId="25"/>
    <tableColumn id="21" name="JUMBO WIEGMANS Z.O.15" totalsRowFunction="sum" totalsRowDxfId="24"/>
    <tableColumn id="22" name="W.C. de Eglantier16" totalsRowFunction="sum" totalsRowDxfId="23"/>
    <tableColumn id="23" name="AKC STEEDS HOOGER17" totalsRowFunction="sum" totalsRowDxfId="22"/>
    <tableColumn id="24" name="ALBERT HEIJN FR. 406818" totalsRowFunction="sum" totalsRowDxfId="21"/>
    <tableColumn id="25" name="Demo DepotSystem19" totalsRowFunction="sum" totalsRowDxfId="20"/>
    <tableColumn id="26" name="JUMBO WIEGMANS Z.O.20" totalsRowFunction="sum" totalsRowDxfId="19"/>
    <tableColumn id="27" name="W.C. de Eglantier21" totalsRowFunction="sum" totalsRowDxfId="18"/>
    <tableColumn id="28" name="AKC STEEDS HOOGER22" totalsRowFunction="sum" totalsRowDxfId="17"/>
    <tableColumn id="29" name="ALBERT HEIJN FR. 406823" totalsRowFunction="sum" totalsRowDxfId="16"/>
    <tableColumn id="30" name="Demo DepotSystem24" totalsRowFunction="sum" totalsRowDxfId="15"/>
    <tableColumn id="31" name="JUMBO WIEGMANS Z.O.25" totalsRowFunction="sum" totalsRowDxfId="14"/>
    <tableColumn id="32" name="W.C. de Eglantier26" totalsRowFunction="sum" totalsRowDxfId="13"/>
    <tableColumn id="33" name="ALBERT HEIJN FR. 406827" totalsRowFunction="sum" totalsRowDxfId="12"/>
    <tableColumn id="34" name="Demo DepotSystem28" totalsRowFunction="sum" totalsRowDxfId="11"/>
    <tableColumn id="35" name="JUMBO WIEGMANS Z.O.29" totalsRowFunction="sum" totalsRowDxfId="10"/>
    <tableColumn id="36" name="W.C. de Eglantier30" totalsRowFunction="sum" totalsRowDxfId="9"/>
    <tableColumn id="37" name="ALBERT HEIJN FR. 406831" totalsRowFunction="sum" totalsRowDxfId="8"/>
    <tableColumn id="38" name="Demo DepotSystem2" totalsRowFunction="sum" totalsRowDxfId="7"/>
    <tableColumn id="39" name="JUMBO WIEGMANS Z.O.3" totalsRowFunction="sum" totalsRowDxfId="6"/>
    <tableColumn id="40" name="W.C. de Eglantier4" totalsRowFunction="sum" totalsRowDxfId="5"/>
    <tableColumn id="41" name="Groot totaal" totalsRowFunction="custom" dataDxfId="61" totalsRowDxfId="4">
      <calculatedColumnFormula>SUM(Table2[[#This Row],[AKC STEEDS HOOGER]:[W.C. de Eglantier4]])</calculatedColumnFormula>
      <totalsRowFormula>SUM(Table2[Groot totaal])</totalsRowFormula>
    </tableColumn>
  </tableColumns>
  <tableStyleInfo name="TableStyleMedium16" showFirstColumn="0" showLastColumn="0" showRowStripes="1" showColumnStripes="0"/>
</table>
</file>

<file path=xl/tables/table3.xml><?xml version="1.0" encoding="utf-8"?>
<table xmlns="http://schemas.openxmlformats.org/spreadsheetml/2006/main" id="4" name="Table4" displayName="Table4" ref="A2:N66" totalsRowCount="1" totalsRowDxfId="60">
  <autoFilter ref="A2:N65"/>
  <tableColumns count="14">
    <tableColumn id="1" name="AKC STEEDS HOOGER22" totalsRowFunction="sum" totalsRowDxfId="59"/>
    <tableColumn id="2" name="ALBERT HEIJN FR. 406823" totalsRowFunction="sum" totalsRowDxfId="58"/>
    <tableColumn id="3" name="Demo DepotSystem24" totalsRowFunction="sum" totalsRowDxfId="57"/>
    <tableColumn id="4" name="JUMBO WIEGMANS Z.O.25" totalsRowFunction="sum" totalsRowDxfId="56"/>
    <tableColumn id="5" name="W.C. de Eglantier26" totalsRowFunction="sum" totalsRowDxfId="55"/>
    <tableColumn id="6" name="ALBERT HEIJN FR. 406827" totalsRowFunction="sum" totalsRowDxfId="54"/>
    <tableColumn id="7" name="Demo DepotSystem28" totalsRowFunction="sum" totalsRowDxfId="53"/>
    <tableColumn id="8" name="JUMBO WIEGMANS Z.O.29" totalsRowFunction="sum" totalsRowDxfId="52"/>
    <tableColumn id="9" name="W.C. de Eglantier30" totalsRowFunction="sum" totalsRowDxfId="51"/>
    <tableColumn id="10" name="ALBERT HEIJN FR. 406831" totalsRowFunction="sum" totalsRowDxfId="50"/>
    <tableColumn id="11" name="Demo DepotSystem2" totalsRowFunction="sum" totalsRowDxfId="49"/>
    <tableColumn id="12" name="JUMBO WIEGMANS Z.O.3" totalsRowFunction="sum" totalsRowDxfId="48"/>
    <tableColumn id="13" name="W.C. de Eglantier4" totalsRowFunction="sum" totalsRowDxfId="47"/>
    <tableColumn id="14" name="Totaal" totalsRowFunction="sum" dataDxfId="46" totalsRowDxfId="45">
      <calculatedColumnFormula>SUM(Table4[[#This Row],[AKC STEEDS HOOGER22]:[W.C. de Eglantier4]])</calculatedColumnFormula>
    </tableColumn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Tomra">
      <a:dk1>
        <a:srgbClr val="000000"/>
      </a:dk1>
      <a:lt1>
        <a:srgbClr val="FFFFFF"/>
      </a:lt1>
      <a:dk2>
        <a:srgbClr val="001A38"/>
      </a:dk2>
      <a:lt2>
        <a:srgbClr val="E8EFED"/>
      </a:lt2>
      <a:accent1>
        <a:srgbClr val="001A38"/>
      </a:accent1>
      <a:accent2>
        <a:srgbClr val="455D6F"/>
      </a:accent2>
      <a:accent3>
        <a:srgbClr val="6E8186"/>
      </a:accent3>
      <a:accent4>
        <a:srgbClr val="E8EFED"/>
      </a:accent4>
      <a:accent5>
        <a:srgbClr val="A9C398"/>
      </a:accent5>
      <a:accent6>
        <a:srgbClr val="1FC0DA"/>
      </a:accent6>
      <a:hlink>
        <a:srgbClr val="0000FF"/>
      </a:hlink>
      <a:folHlink>
        <a:srgbClr val="800080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Orange">
      <a:srgbClr val="F26522"/>
    </a:custClr>
  </a:custClrLst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C65"/>
  <sheetViews>
    <sheetView tabSelected="1" topLeftCell="A25" workbookViewId="0">
      <selection activeCell="B63" sqref="B63"/>
    </sheetView>
  </sheetViews>
  <sheetFormatPr defaultRowHeight="15" x14ac:dyDescent="0.25"/>
  <cols>
    <col min="1" max="1" width="15.140625" customWidth="1"/>
    <col min="2" max="2" width="42.140625" bestFit="1" customWidth="1"/>
    <col min="3" max="3" width="8.85546875" customWidth="1"/>
  </cols>
  <sheetData>
    <row r="1" spans="1:3" x14ac:dyDescent="0.25">
      <c r="A1" t="s">
        <v>58</v>
      </c>
      <c r="B1" t="s">
        <v>56</v>
      </c>
      <c r="C1" t="s">
        <v>57</v>
      </c>
    </row>
    <row r="2" spans="1:3" x14ac:dyDescent="0.25">
      <c r="A2">
        <v>1001</v>
      </c>
      <c r="B2" t="s">
        <v>0</v>
      </c>
      <c r="C2">
        <v>6708</v>
      </c>
    </row>
    <row r="3" spans="1:3" x14ac:dyDescent="0.25">
      <c r="A3">
        <v>1002</v>
      </c>
      <c r="B3" t="s">
        <v>1</v>
      </c>
      <c r="C3">
        <v>2650</v>
      </c>
    </row>
    <row r="4" spans="1:3" x14ac:dyDescent="0.25">
      <c r="A4">
        <v>1003</v>
      </c>
      <c r="B4" t="s">
        <v>2</v>
      </c>
      <c r="C4">
        <v>11972</v>
      </c>
    </row>
    <row r="5" spans="1:3" x14ac:dyDescent="0.25">
      <c r="A5">
        <v>1004</v>
      </c>
      <c r="B5" t="s">
        <v>3</v>
      </c>
      <c r="C5">
        <v>3237</v>
      </c>
    </row>
    <row r="6" spans="1:3" x14ac:dyDescent="0.25">
      <c r="A6">
        <v>1005</v>
      </c>
      <c r="B6" t="s">
        <v>4</v>
      </c>
      <c r="C6">
        <v>4046</v>
      </c>
    </row>
    <row r="7" spans="1:3" x14ac:dyDescent="0.25">
      <c r="A7">
        <v>1006</v>
      </c>
      <c r="B7" t="s">
        <v>5</v>
      </c>
      <c r="C7">
        <v>20144</v>
      </c>
    </row>
    <row r="8" spans="1:3" x14ac:dyDescent="0.25">
      <c r="A8">
        <v>1007</v>
      </c>
      <c r="B8" t="s">
        <v>6</v>
      </c>
      <c r="C8">
        <v>15284</v>
      </c>
    </row>
    <row r="9" spans="1:3" x14ac:dyDescent="0.25">
      <c r="A9">
        <v>1008</v>
      </c>
      <c r="B9" t="s">
        <v>7</v>
      </c>
      <c r="C9">
        <v>11368</v>
      </c>
    </row>
    <row r="10" spans="1:3" x14ac:dyDescent="0.25">
      <c r="A10">
        <v>1009</v>
      </c>
      <c r="B10" t="s">
        <v>8</v>
      </c>
      <c r="C10">
        <v>14066</v>
      </c>
    </row>
    <row r="11" spans="1:3" x14ac:dyDescent="0.25">
      <c r="A11">
        <v>1010</v>
      </c>
      <c r="B11" t="s">
        <v>9</v>
      </c>
      <c r="C11">
        <v>269</v>
      </c>
    </row>
    <row r="12" spans="1:3" x14ac:dyDescent="0.25">
      <c r="A12">
        <v>1011</v>
      </c>
      <c r="B12" t="s">
        <v>10</v>
      </c>
      <c r="C12">
        <v>1955</v>
      </c>
    </row>
    <row r="13" spans="1:3" x14ac:dyDescent="0.25">
      <c r="A13">
        <v>1012</v>
      </c>
      <c r="B13" t="s">
        <v>11</v>
      </c>
      <c r="C13">
        <v>8389</v>
      </c>
    </row>
    <row r="14" spans="1:3" x14ac:dyDescent="0.25">
      <c r="A14">
        <v>1013</v>
      </c>
      <c r="B14" t="s">
        <v>12</v>
      </c>
      <c r="C14">
        <v>4412</v>
      </c>
    </row>
    <row r="15" spans="1:3" x14ac:dyDescent="0.25">
      <c r="A15">
        <v>1014</v>
      </c>
      <c r="B15" t="s">
        <v>13</v>
      </c>
      <c r="C15">
        <v>16679</v>
      </c>
    </row>
    <row r="16" spans="1:3" x14ac:dyDescent="0.25">
      <c r="A16">
        <v>1015</v>
      </c>
      <c r="B16" t="s">
        <v>14</v>
      </c>
      <c r="C16">
        <v>14049</v>
      </c>
    </row>
    <row r="17" spans="1:3" x14ac:dyDescent="0.25">
      <c r="A17">
        <v>1016</v>
      </c>
      <c r="B17" t="s">
        <v>15</v>
      </c>
      <c r="C17">
        <v>1417</v>
      </c>
    </row>
    <row r="18" spans="1:3" x14ac:dyDescent="0.25">
      <c r="A18">
        <v>1017</v>
      </c>
      <c r="B18" t="s">
        <v>16</v>
      </c>
      <c r="C18">
        <v>5806</v>
      </c>
    </row>
    <row r="19" spans="1:3" x14ac:dyDescent="0.25">
      <c r="A19">
        <v>1018</v>
      </c>
      <c r="B19" t="s">
        <v>17</v>
      </c>
      <c r="C19">
        <v>11463</v>
      </c>
    </row>
    <row r="20" spans="1:3" x14ac:dyDescent="0.25">
      <c r="A20">
        <v>1019</v>
      </c>
      <c r="B20" t="s">
        <v>18</v>
      </c>
      <c r="C20">
        <v>4166</v>
      </c>
    </row>
    <row r="21" spans="1:3" x14ac:dyDescent="0.25">
      <c r="A21">
        <v>1020</v>
      </c>
      <c r="B21" t="s">
        <v>19</v>
      </c>
      <c r="C21">
        <v>13066</v>
      </c>
    </row>
    <row r="22" spans="1:3" x14ac:dyDescent="0.25">
      <c r="A22">
        <v>1021</v>
      </c>
      <c r="B22" t="s">
        <v>20</v>
      </c>
      <c r="C22">
        <v>861</v>
      </c>
    </row>
    <row r="23" spans="1:3" x14ac:dyDescent="0.25">
      <c r="A23">
        <v>1022</v>
      </c>
      <c r="B23" t="s">
        <v>21</v>
      </c>
      <c r="C23">
        <v>24427</v>
      </c>
    </row>
    <row r="24" spans="1:3" x14ac:dyDescent="0.25">
      <c r="A24">
        <v>1023</v>
      </c>
      <c r="B24" t="s">
        <v>22</v>
      </c>
      <c r="C24">
        <v>5420</v>
      </c>
    </row>
    <row r="25" spans="1:3" x14ac:dyDescent="0.25">
      <c r="A25">
        <v>1024</v>
      </c>
      <c r="B25" t="s">
        <v>23</v>
      </c>
      <c r="C25">
        <v>3520</v>
      </c>
    </row>
    <row r="26" spans="1:3" x14ac:dyDescent="0.25">
      <c r="A26">
        <v>1025</v>
      </c>
      <c r="B26" t="s">
        <v>24</v>
      </c>
      <c r="C26">
        <v>6281</v>
      </c>
    </row>
    <row r="27" spans="1:3" x14ac:dyDescent="0.25">
      <c r="A27">
        <v>1026</v>
      </c>
      <c r="B27" t="s">
        <v>25</v>
      </c>
      <c r="C27">
        <v>17042</v>
      </c>
    </row>
    <row r="28" spans="1:3" x14ac:dyDescent="0.25">
      <c r="A28">
        <v>1027</v>
      </c>
      <c r="B28" t="s">
        <v>26</v>
      </c>
      <c r="C28">
        <v>1768</v>
      </c>
    </row>
    <row r="29" spans="1:3" x14ac:dyDescent="0.25">
      <c r="A29">
        <v>1028</v>
      </c>
      <c r="B29" t="s">
        <v>27</v>
      </c>
      <c r="C29">
        <v>7700</v>
      </c>
    </row>
    <row r="30" spans="1:3" x14ac:dyDescent="0.25">
      <c r="A30">
        <v>1029</v>
      </c>
      <c r="B30" t="s">
        <v>28</v>
      </c>
      <c r="C30">
        <v>12936</v>
      </c>
    </row>
    <row r="31" spans="1:3" x14ac:dyDescent="0.25">
      <c r="A31">
        <v>1030</v>
      </c>
      <c r="B31" t="s">
        <v>29</v>
      </c>
      <c r="C31">
        <v>10622</v>
      </c>
    </row>
    <row r="32" spans="1:3" x14ac:dyDescent="0.25">
      <c r="A32">
        <v>1031</v>
      </c>
      <c r="B32" t="s">
        <v>30</v>
      </c>
      <c r="C32">
        <v>10107</v>
      </c>
    </row>
    <row r="33" spans="1:3" x14ac:dyDescent="0.25">
      <c r="A33">
        <v>1032</v>
      </c>
      <c r="B33" t="s">
        <v>31</v>
      </c>
      <c r="C33">
        <v>6155</v>
      </c>
    </row>
    <row r="34" spans="1:3" x14ac:dyDescent="0.25">
      <c r="A34">
        <v>1033</v>
      </c>
      <c r="B34" t="s">
        <v>32</v>
      </c>
      <c r="C34">
        <v>5623</v>
      </c>
    </row>
    <row r="35" spans="1:3" x14ac:dyDescent="0.25">
      <c r="A35">
        <v>1034</v>
      </c>
      <c r="B35" t="s">
        <v>33</v>
      </c>
      <c r="C35">
        <v>9983</v>
      </c>
    </row>
    <row r="36" spans="1:3" x14ac:dyDescent="0.25">
      <c r="A36">
        <v>1035</v>
      </c>
      <c r="B36" t="s">
        <v>34</v>
      </c>
      <c r="C36">
        <v>5449</v>
      </c>
    </row>
    <row r="37" spans="1:3" x14ac:dyDescent="0.25">
      <c r="A37">
        <v>1036</v>
      </c>
      <c r="B37" t="s">
        <v>35</v>
      </c>
      <c r="C37">
        <v>8616</v>
      </c>
    </row>
    <row r="38" spans="1:3" x14ac:dyDescent="0.25">
      <c r="A38">
        <v>1037</v>
      </c>
      <c r="B38" t="s">
        <v>36</v>
      </c>
      <c r="C38">
        <v>7271</v>
      </c>
    </row>
    <row r="39" spans="1:3" x14ac:dyDescent="0.25">
      <c r="A39">
        <v>1038</v>
      </c>
      <c r="B39" t="s">
        <v>37</v>
      </c>
      <c r="C39">
        <v>11197</v>
      </c>
    </row>
    <row r="40" spans="1:3" x14ac:dyDescent="0.25">
      <c r="A40">
        <v>1039</v>
      </c>
      <c r="B40" t="s">
        <v>38</v>
      </c>
      <c r="C40">
        <v>1263</v>
      </c>
    </row>
    <row r="41" spans="1:3" x14ac:dyDescent="0.25">
      <c r="A41">
        <v>1040</v>
      </c>
      <c r="B41" t="s">
        <v>39</v>
      </c>
      <c r="C41">
        <v>5125</v>
      </c>
    </row>
    <row r="42" spans="1:3" x14ac:dyDescent="0.25">
      <c r="A42">
        <v>1041</v>
      </c>
      <c r="B42" t="s">
        <v>40</v>
      </c>
      <c r="C42">
        <v>8825</v>
      </c>
    </row>
    <row r="43" spans="1:3" x14ac:dyDescent="0.25">
      <c r="A43">
        <v>1042</v>
      </c>
      <c r="B43" t="s">
        <v>41</v>
      </c>
      <c r="C43">
        <v>3663</v>
      </c>
    </row>
    <row r="44" spans="1:3" x14ac:dyDescent="0.25">
      <c r="A44">
        <v>1043</v>
      </c>
      <c r="B44" t="s">
        <v>42</v>
      </c>
      <c r="C44">
        <v>4971</v>
      </c>
    </row>
    <row r="45" spans="1:3" x14ac:dyDescent="0.25">
      <c r="A45">
        <v>1044</v>
      </c>
      <c r="B45" t="s">
        <v>43</v>
      </c>
      <c r="C45">
        <v>5219</v>
      </c>
    </row>
    <row r="46" spans="1:3" x14ac:dyDescent="0.25">
      <c r="A46">
        <v>1045</v>
      </c>
      <c r="B46" t="s">
        <v>44</v>
      </c>
      <c r="C46">
        <v>7345</v>
      </c>
    </row>
    <row r="47" spans="1:3" x14ac:dyDescent="0.25">
      <c r="A47">
        <v>1046</v>
      </c>
      <c r="B47" t="s">
        <v>45</v>
      </c>
      <c r="C47">
        <v>1493</v>
      </c>
    </row>
    <row r="48" spans="1:3" x14ac:dyDescent="0.25">
      <c r="A48">
        <v>1047</v>
      </c>
      <c r="B48" t="s">
        <v>46</v>
      </c>
      <c r="C48">
        <v>844</v>
      </c>
    </row>
    <row r="49" spans="1:3" x14ac:dyDescent="0.25">
      <c r="A49">
        <v>1048</v>
      </c>
      <c r="B49" t="s">
        <v>47</v>
      </c>
      <c r="C49">
        <v>5288</v>
      </c>
    </row>
    <row r="50" spans="1:3" x14ac:dyDescent="0.25">
      <c r="A50">
        <v>1049</v>
      </c>
      <c r="B50" t="s">
        <v>48</v>
      </c>
      <c r="C50">
        <v>13684</v>
      </c>
    </row>
    <row r="51" spans="1:3" x14ac:dyDescent="0.25">
      <c r="A51">
        <v>1050</v>
      </c>
      <c r="B51" t="s">
        <v>102</v>
      </c>
      <c r="C51">
        <v>1009</v>
      </c>
    </row>
    <row r="52" spans="1:3" x14ac:dyDescent="0.25">
      <c r="A52">
        <v>1051</v>
      </c>
      <c r="B52" t="s">
        <v>108</v>
      </c>
      <c r="C52">
        <v>1427</v>
      </c>
    </row>
    <row r="53" spans="1:3" x14ac:dyDescent="0.25">
      <c r="A53">
        <v>1053</v>
      </c>
      <c r="B53" t="s">
        <v>49</v>
      </c>
      <c r="C53">
        <v>1895</v>
      </c>
    </row>
    <row r="54" spans="1:3" x14ac:dyDescent="0.25">
      <c r="A54">
        <v>1054</v>
      </c>
      <c r="B54" t="s">
        <v>50</v>
      </c>
      <c r="C54">
        <v>2238</v>
      </c>
    </row>
    <row r="55" spans="1:3" x14ac:dyDescent="0.25">
      <c r="A55">
        <v>1055</v>
      </c>
      <c r="B55" t="s">
        <v>51</v>
      </c>
      <c r="C55">
        <v>3572</v>
      </c>
    </row>
    <row r="56" spans="1:3" x14ac:dyDescent="0.25">
      <c r="A56">
        <v>1056</v>
      </c>
      <c r="B56" t="s">
        <v>52</v>
      </c>
      <c r="C56">
        <v>529</v>
      </c>
    </row>
    <row r="57" spans="1:3" x14ac:dyDescent="0.25">
      <c r="A57">
        <v>1057</v>
      </c>
      <c r="B57" t="s">
        <v>53</v>
      </c>
      <c r="C57">
        <v>541</v>
      </c>
    </row>
    <row r="58" spans="1:3" x14ac:dyDescent="0.25">
      <c r="A58">
        <v>1058</v>
      </c>
      <c r="B58" t="s">
        <v>107</v>
      </c>
      <c r="C58">
        <v>670</v>
      </c>
    </row>
    <row r="59" spans="1:3" x14ac:dyDescent="0.25">
      <c r="A59">
        <v>1059</v>
      </c>
      <c r="B59" t="s">
        <v>54</v>
      </c>
      <c r="C59">
        <v>1270</v>
      </c>
    </row>
    <row r="60" spans="1:3" x14ac:dyDescent="0.25">
      <c r="A60">
        <v>1060</v>
      </c>
      <c r="B60" t="s">
        <v>55</v>
      </c>
      <c r="C60">
        <v>1666</v>
      </c>
    </row>
    <row r="61" spans="1:3" x14ac:dyDescent="0.25">
      <c r="A61">
        <v>1061</v>
      </c>
      <c r="B61" t="s">
        <v>103</v>
      </c>
      <c r="C61">
        <v>1470</v>
      </c>
    </row>
    <row r="62" spans="1:3" x14ac:dyDescent="0.25">
      <c r="A62">
        <v>1062</v>
      </c>
      <c r="B62" t="s">
        <v>104</v>
      </c>
      <c r="C62">
        <v>524</v>
      </c>
    </row>
    <row r="63" spans="1:3" x14ac:dyDescent="0.25">
      <c r="A63">
        <v>1063</v>
      </c>
      <c r="B63" t="s">
        <v>105</v>
      </c>
      <c r="C63">
        <v>1612</v>
      </c>
    </row>
    <row r="64" spans="1:3" x14ac:dyDescent="0.25">
      <c r="A64">
        <v>1065</v>
      </c>
      <c r="B64" t="s">
        <v>106</v>
      </c>
      <c r="C64">
        <v>774</v>
      </c>
    </row>
    <row r="65" spans="2:3" x14ac:dyDescent="0.25">
      <c r="B65" s="4" t="s">
        <v>59</v>
      </c>
      <c r="C65" s="16">
        <f>SUBTOTAL(109,Table1[Aantal])</f>
        <v>403041</v>
      </c>
    </row>
  </sheetData>
  <conditionalFormatting sqref="C1:C1048576">
    <cfRule type="duplicateValues" dxfId="1" priority="1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AO66"/>
  <sheetViews>
    <sheetView topLeftCell="S1" zoomScaleNormal="100" workbookViewId="0">
      <selection activeCell="AO64" sqref="AO64"/>
    </sheetView>
  </sheetViews>
  <sheetFormatPr defaultRowHeight="15" x14ac:dyDescent="0.25"/>
  <cols>
    <col min="1" max="1" width="13" customWidth="1"/>
    <col min="2" max="2" width="42.140625" bestFit="1" customWidth="1"/>
    <col min="3" max="40" width="6.7109375" customWidth="1"/>
    <col min="41" max="41" width="14.28515625" bestFit="1" customWidth="1"/>
  </cols>
  <sheetData>
    <row r="1" spans="1:41" ht="21" x14ac:dyDescent="0.35">
      <c r="C1" s="12" t="s">
        <v>60</v>
      </c>
      <c r="D1" s="14"/>
      <c r="E1" s="9" t="s">
        <v>61</v>
      </c>
      <c r="F1" s="10"/>
      <c r="G1" s="10"/>
      <c r="H1" s="11"/>
      <c r="I1" s="12" t="s">
        <v>62</v>
      </c>
      <c r="J1" s="13"/>
      <c r="K1" s="13"/>
      <c r="L1" s="14"/>
      <c r="M1" s="9" t="s">
        <v>63</v>
      </c>
      <c r="N1" s="10"/>
      <c r="O1" s="10"/>
      <c r="P1" s="10"/>
      <c r="Q1" s="11"/>
      <c r="R1" s="12" t="s">
        <v>64</v>
      </c>
      <c r="S1" s="13"/>
      <c r="T1" s="13"/>
      <c r="U1" s="13"/>
      <c r="V1" s="14"/>
      <c r="W1" s="9" t="s">
        <v>65</v>
      </c>
      <c r="X1" s="10"/>
      <c r="Y1" s="10"/>
      <c r="Z1" s="10"/>
      <c r="AA1" s="11"/>
      <c r="AB1" s="12" t="s">
        <v>66</v>
      </c>
      <c r="AC1" s="13"/>
      <c r="AD1" s="13"/>
      <c r="AE1" s="13"/>
      <c r="AF1" s="14"/>
      <c r="AG1" s="9" t="s">
        <v>67</v>
      </c>
      <c r="AH1" s="10"/>
      <c r="AI1" s="10"/>
      <c r="AJ1" s="11"/>
      <c r="AK1" s="9" t="s">
        <v>113</v>
      </c>
      <c r="AL1" s="10"/>
      <c r="AM1" s="10"/>
      <c r="AN1" s="11"/>
    </row>
    <row r="2" spans="1:41" x14ac:dyDescent="0.25">
      <c r="A2" t="s">
        <v>58</v>
      </c>
      <c r="B2" t="s">
        <v>56</v>
      </c>
      <c r="C2" s="1" t="s">
        <v>68</v>
      </c>
      <c r="D2" s="2" t="s">
        <v>69</v>
      </c>
      <c r="E2" s="1" t="s">
        <v>73</v>
      </c>
      <c r="F2" s="3" t="s">
        <v>74</v>
      </c>
      <c r="G2" s="3" t="s">
        <v>70</v>
      </c>
      <c r="H2" s="2" t="s">
        <v>71</v>
      </c>
      <c r="I2" s="1" t="s">
        <v>75</v>
      </c>
      <c r="J2" s="3" t="s">
        <v>76</v>
      </c>
      <c r="K2" s="3" t="s">
        <v>77</v>
      </c>
      <c r="L2" s="2" t="s">
        <v>78</v>
      </c>
      <c r="M2" s="1" t="s">
        <v>79</v>
      </c>
      <c r="N2" s="3" t="s">
        <v>80</v>
      </c>
      <c r="O2" s="3" t="s">
        <v>81</v>
      </c>
      <c r="P2" s="3" t="s">
        <v>82</v>
      </c>
      <c r="Q2" s="2" t="s">
        <v>72</v>
      </c>
      <c r="R2" s="1" t="s">
        <v>83</v>
      </c>
      <c r="S2" s="3" t="s">
        <v>84</v>
      </c>
      <c r="T2" s="3" t="s">
        <v>85</v>
      </c>
      <c r="U2" s="3" t="s">
        <v>86</v>
      </c>
      <c r="V2" s="2" t="s">
        <v>87</v>
      </c>
      <c r="W2" s="1" t="s">
        <v>88</v>
      </c>
      <c r="X2" s="3" t="s">
        <v>89</v>
      </c>
      <c r="Y2" s="3" t="s">
        <v>90</v>
      </c>
      <c r="Z2" s="3" t="s">
        <v>91</v>
      </c>
      <c r="AA2" s="2" t="s">
        <v>92</v>
      </c>
      <c r="AB2" s="1" t="s">
        <v>93</v>
      </c>
      <c r="AC2" s="3" t="s">
        <v>94</v>
      </c>
      <c r="AD2" s="3" t="s">
        <v>95</v>
      </c>
      <c r="AE2" s="3" t="s">
        <v>96</v>
      </c>
      <c r="AF2" s="2" t="s">
        <v>97</v>
      </c>
      <c r="AG2" s="1" t="s">
        <v>98</v>
      </c>
      <c r="AH2" s="3" t="s">
        <v>99</v>
      </c>
      <c r="AI2" s="3" t="s">
        <v>100</v>
      </c>
      <c r="AJ2" s="2" t="s">
        <v>101</v>
      </c>
      <c r="AK2" s="1" t="s">
        <v>109</v>
      </c>
      <c r="AL2" s="3" t="s">
        <v>110</v>
      </c>
      <c r="AM2" s="3" t="s">
        <v>111</v>
      </c>
      <c r="AN2" s="2" t="s">
        <v>112</v>
      </c>
      <c r="AO2" s="4" t="s">
        <v>114</v>
      </c>
    </row>
    <row r="3" spans="1:41" x14ac:dyDescent="0.25">
      <c r="A3">
        <v>1001</v>
      </c>
      <c r="B3" t="s">
        <v>0</v>
      </c>
      <c r="C3" s="1">
        <v>62</v>
      </c>
      <c r="D3" s="2">
        <v>9</v>
      </c>
      <c r="E3" s="1">
        <v>188</v>
      </c>
      <c r="F3" s="3">
        <v>76</v>
      </c>
      <c r="G3" s="3"/>
      <c r="H3" s="2">
        <v>1</v>
      </c>
      <c r="I3" s="1">
        <v>248</v>
      </c>
      <c r="J3" s="3">
        <v>139</v>
      </c>
      <c r="K3" s="3">
        <v>25</v>
      </c>
      <c r="L3" s="2">
        <v>1</v>
      </c>
      <c r="M3" s="1">
        <v>2</v>
      </c>
      <c r="N3" s="3">
        <v>222</v>
      </c>
      <c r="O3" s="3"/>
      <c r="P3" s="3">
        <v>34</v>
      </c>
      <c r="Q3" s="2"/>
      <c r="R3" s="1">
        <v>186</v>
      </c>
      <c r="S3" s="3">
        <v>195</v>
      </c>
      <c r="T3" s="3"/>
      <c r="U3" s="3"/>
      <c r="V3" s="2"/>
      <c r="W3" s="1">
        <v>96</v>
      </c>
      <c r="X3" s="3">
        <v>582</v>
      </c>
      <c r="Y3" s="3"/>
      <c r="Z3" s="3"/>
      <c r="AA3" s="2"/>
      <c r="AB3" s="1">
        <v>17</v>
      </c>
      <c r="AC3" s="3">
        <v>2266</v>
      </c>
      <c r="AD3" s="3"/>
      <c r="AE3" s="3">
        <v>3</v>
      </c>
      <c r="AF3" s="2">
        <v>8</v>
      </c>
      <c r="AG3" s="1">
        <v>1083</v>
      </c>
      <c r="AH3" s="3"/>
      <c r="AI3" s="3">
        <v>107</v>
      </c>
      <c r="AJ3" s="2">
        <v>4</v>
      </c>
      <c r="AK3" s="1">
        <v>823</v>
      </c>
      <c r="AL3" s="3">
        <v>316</v>
      </c>
      <c r="AM3" s="3"/>
      <c r="AN3" s="2">
        <v>15</v>
      </c>
      <c r="AO3" s="4">
        <f>SUM(Table2[[#This Row],[AKC STEEDS HOOGER]:[W.C. de Eglantier4]])</f>
        <v>6708</v>
      </c>
    </row>
    <row r="4" spans="1:41" x14ac:dyDescent="0.25">
      <c r="A4">
        <v>1002</v>
      </c>
      <c r="B4" t="s">
        <v>1</v>
      </c>
      <c r="C4" s="1"/>
      <c r="D4" s="2"/>
      <c r="E4" s="1"/>
      <c r="F4" s="3"/>
      <c r="G4" s="3"/>
      <c r="H4" s="2">
        <v>125</v>
      </c>
      <c r="I4" s="1"/>
      <c r="J4" s="3"/>
      <c r="K4" s="3">
        <v>287</v>
      </c>
      <c r="L4" s="2">
        <v>64</v>
      </c>
      <c r="M4" s="1"/>
      <c r="N4" s="3"/>
      <c r="O4" s="3"/>
      <c r="P4" s="3">
        <v>34</v>
      </c>
      <c r="Q4" s="2"/>
      <c r="R4" s="1"/>
      <c r="S4" s="3"/>
      <c r="T4" s="3"/>
      <c r="U4" s="3">
        <v>26</v>
      </c>
      <c r="V4" s="2"/>
      <c r="W4" s="1"/>
      <c r="X4" s="3"/>
      <c r="Y4" s="3"/>
      <c r="Z4" s="3">
        <v>18</v>
      </c>
      <c r="AA4" s="2"/>
      <c r="AB4" s="1"/>
      <c r="AC4" s="3"/>
      <c r="AD4" s="3">
        <v>1202</v>
      </c>
      <c r="AE4" s="3">
        <v>115</v>
      </c>
      <c r="AF4" s="2"/>
      <c r="AG4" s="1"/>
      <c r="AH4" s="3">
        <v>666</v>
      </c>
      <c r="AI4" s="3">
        <v>101</v>
      </c>
      <c r="AJ4" s="2"/>
      <c r="AK4" s="1"/>
      <c r="AL4" s="3"/>
      <c r="AM4" s="3">
        <v>12</v>
      </c>
      <c r="AN4" s="2"/>
      <c r="AO4" s="4">
        <f>SUM(Table2[[#This Row],[AKC STEEDS HOOGER]:[W.C. de Eglantier4]])</f>
        <v>2650</v>
      </c>
    </row>
    <row r="5" spans="1:41" x14ac:dyDescent="0.25">
      <c r="A5">
        <v>1003</v>
      </c>
      <c r="B5" t="s">
        <v>2</v>
      </c>
      <c r="C5" s="1"/>
      <c r="D5" s="2"/>
      <c r="E5" s="1"/>
      <c r="F5" s="3">
        <v>22</v>
      </c>
      <c r="G5" s="3"/>
      <c r="H5" s="2">
        <v>32</v>
      </c>
      <c r="I5" s="1"/>
      <c r="J5" s="3"/>
      <c r="K5" s="3">
        <v>662</v>
      </c>
      <c r="L5" s="2">
        <v>25</v>
      </c>
      <c r="M5" s="1"/>
      <c r="N5" s="3">
        <v>162</v>
      </c>
      <c r="O5" s="3">
        <v>626</v>
      </c>
      <c r="P5" s="3">
        <v>380</v>
      </c>
      <c r="Q5" s="2"/>
      <c r="R5" s="1"/>
      <c r="S5" s="3">
        <v>7</v>
      </c>
      <c r="T5" s="3"/>
      <c r="U5" s="3">
        <v>578</v>
      </c>
      <c r="V5" s="2">
        <v>1</v>
      </c>
      <c r="W5" s="1"/>
      <c r="X5" s="3">
        <v>196</v>
      </c>
      <c r="Y5" s="3">
        <v>439</v>
      </c>
      <c r="Z5" s="3">
        <v>1030</v>
      </c>
      <c r="AA5" s="2">
        <v>174</v>
      </c>
      <c r="AB5" s="1"/>
      <c r="AC5" s="3">
        <v>96</v>
      </c>
      <c r="AD5" s="3"/>
      <c r="AE5" s="3">
        <v>644</v>
      </c>
      <c r="AF5" s="2">
        <v>58</v>
      </c>
      <c r="AG5" s="1">
        <v>8</v>
      </c>
      <c r="AH5" s="3"/>
      <c r="AI5" s="3">
        <v>556</v>
      </c>
      <c r="AJ5" s="2">
        <v>56</v>
      </c>
      <c r="AK5" s="1">
        <v>5</v>
      </c>
      <c r="AL5" s="3">
        <v>5851</v>
      </c>
      <c r="AM5" s="3">
        <v>347</v>
      </c>
      <c r="AN5" s="2">
        <v>17</v>
      </c>
      <c r="AO5" s="4">
        <f>SUM(Table2[[#This Row],[AKC STEEDS HOOGER]:[W.C. de Eglantier4]])</f>
        <v>11972</v>
      </c>
    </row>
    <row r="6" spans="1:41" x14ac:dyDescent="0.25">
      <c r="A6">
        <v>1004</v>
      </c>
      <c r="B6" t="s">
        <v>3</v>
      </c>
      <c r="C6" s="1"/>
      <c r="D6" s="2"/>
      <c r="E6" s="1"/>
      <c r="F6" s="3"/>
      <c r="G6" s="3"/>
      <c r="H6" s="2">
        <v>1</v>
      </c>
      <c r="I6" s="1"/>
      <c r="J6" s="3"/>
      <c r="K6" s="3"/>
      <c r="L6" s="2"/>
      <c r="M6" s="1"/>
      <c r="N6" s="3"/>
      <c r="O6" s="3"/>
      <c r="P6" s="3"/>
      <c r="Q6" s="2"/>
      <c r="R6" s="1"/>
      <c r="S6" s="3"/>
      <c r="T6" s="3"/>
      <c r="U6" s="3"/>
      <c r="V6" s="2"/>
      <c r="W6" s="1"/>
      <c r="X6" s="3"/>
      <c r="Y6" s="3"/>
      <c r="Z6" s="3"/>
      <c r="AA6" s="2"/>
      <c r="AB6" s="1"/>
      <c r="AC6" s="3"/>
      <c r="AD6" s="3"/>
      <c r="AE6" s="3"/>
      <c r="AF6" s="2"/>
      <c r="AG6" s="1"/>
      <c r="AH6" s="3"/>
      <c r="AI6" s="3"/>
      <c r="AJ6" s="2"/>
      <c r="AK6" s="1"/>
      <c r="AL6" s="3">
        <v>2991</v>
      </c>
      <c r="AM6" s="3">
        <v>245</v>
      </c>
      <c r="AN6" s="2"/>
      <c r="AO6" s="4">
        <f>SUM(Table2[[#This Row],[AKC STEEDS HOOGER]:[W.C. de Eglantier4]])</f>
        <v>3237</v>
      </c>
    </row>
    <row r="7" spans="1:41" x14ac:dyDescent="0.25">
      <c r="A7">
        <v>1005</v>
      </c>
      <c r="B7" t="s">
        <v>4</v>
      </c>
      <c r="C7" s="1"/>
      <c r="D7" s="2"/>
      <c r="E7" s="1"/>
      <c r="F7" s="3">
        <v>9</v>
      </c>
      <c r="G7" s="3"/>
      <c r="H7" s="2"/>
      <c r="I7" s="1"/>
      <c r="J7" s="3"/>
      <c r="K7" s="3"/>
      <c r="L7" s="2">
        <v>56</v>
      </c>
      <c r="M7" s="1"/>
      <c r="N7" s="3">
        <v>45</v>
      </c>
      <c r="O7" s="3"/>
      <c r="P7" s="3"/>
      <c r="Q7" s="2"/>
      <c r="R7" s="1"/>
      <c r="S7" s="3">
        <v>15</v>
      </c>
      <c r="T7" s="3"/>
      <c r="U7" s="3"/>
      <c r="V7" s="2">
        <v>91</v>
      </c>
      <c r="W7" s="1"/>
      <c r="X7" s="3">
        <v>1</v>
      </c>
      <c r="Y7" s="3">
        <v>3651</v>
      </c>
      <c r="Z7" s="3"/>
      <c r="AA7" s="2">
        <v>59</v>
      </c>
      <c r="AB7" s="1"/>
      <c r="AC7" s="3"/>
      <c r="AD7" s="3"/>
      <c r="AE7" s="3"/>
      <c r="AF7" s="2">
        <v>73</v>
      </c>
      <c r="AG7" s="1"/>
      <c r="AH7" s="3"/>
      <c r="AI7" s="3"/>
      <c r="AJ7" s="2">
        <v>28</v>
      </c>
      <c r="AK7" s="1"/>
      <c r="AL7" s="3"/>
      <c r="AM7" s="3"/>
      <c r="AN7" s="2">
        <v>18</v>
      </c>
      <c r="AO7" s="4">
        <f>SUM(Table2[[#This Row],[AKC STEEDS HOOGER]:[W.C. de Eglantier4]])</f>
        <v>4046</v>
      </c>
    </row>
    <row r="8" spans="1:41" x14ac:dyDescent="0.25">
      <c r="A8">
        <v>1006</v>
      </c>
      <c r="B8" t="s">
        <v>5</v>
      </c>
      <c r="C8" s="1"/>
      <c r="D8" s="2"/>
      <c r="E8" s="1"/>
      <c r="F8" s="3"/>
      <c r="G8" s="3">
        <v>3118</v>
      </c>
      <c r="H8" s="2"/>
      <c r="I8" s="1"/>
      <c r="J8" s="3"/>
      <c r="K8" s="3">
        <v>3622</v>
      </c>
      <c r="L8" s="2"/>
      <c r="M8" s="1"/>
      <c r="N8" s="3"/>
      <c r="O8" s="3"/>
      <c r="P8" s="3"/>
      <c r="Q8" s="2"/>
      <c r="R8" s="1"/>
      <c r="S8" s="3"/>
      <c r="T8" s="3">
        <v>2819</v>
      </c>
      <c r="U8" s="3">
        <v>7</v>
      </c>
      <c r="V8" s="2"/>
      <c r="W8" s="1"/>
      <c r="X8" s="3"/>
      <c r="Y8" s="3"/>
      <c r="Z8" s="3"/>
      <c r="AA8" s="2"/>
      <c r="AB8" s="1"/>
      <c r="AC8" s="3"/>
      <c r="AD8" s="3"/>
      <c r="AE8" s="3">
        <v>364</v>
      </c>
      <c r="AF8" s="2"/>
      <c r="AG8" s="1"/>
      <c r="AH8" s="3"/>
      <c r="AI8" s="3">
        <v>34</v>
      </c>
      <c r="AJ8" s="2"/>
      <c r="AK8" s="1"/>
      <c r="AL8" s="3">
        <v>10165</v>
      </c>
      <c r="AM8" s="3">
        <v>15</v>
      </c>
      <c r="AN8" s="2"/>
      <c r="AO8" s="4">
        <f>SUM(Table2[[#This Row],[AKC STEEDS HOOGER]:[W.C. de Eglantier4]])</f>
        <v>20144</v>
      </c>
    </row>
    <row r="9" spans="1:41" x14ac:dyDescent="0.25">
      <c r="A9">
        <v>1007</v>
      </c>
      <c r="B9" t="s">
        <v>6</v>
      </c>
      <c r="C9" s="1"/>
      <c r="D9" s="2"/>
      <c r="E9" s="1"/>
      <c r="F9" s="3"/>
      <c r="G9" s="3"/>
      <c r="H9" s="2"/>
      <c r="I9" s="1"/>
      <c r="J9" s="3"/>
      <c r="K9" s="3">
        <v>3193</v>
      </c>
      <c r="L9" s="2"/>
      <c r="M9" s="1"/>
      <c r="N9" s="3"/>
      <c r="O9" s="3">
        <v>3427</v>
      </c>
      <c r="P9" s="3"/>
      <c r="Q9" s="2"/>
      <c r="R9" s="1"/>
      <c r="S9" s="3"/>
      <c r="T9" s="3">
        <v>4039</v>
      </c>
      <c r="U9" s="3"/>
      <c r="V9" s="2"/>
      <c r="W9" s="1"/>
      <c r="X9" s="3"/>
      <c r="Y9" s="3"/>
      <c r="Z9" s="3"/>
      <c r="AA9" s="2"/>
      <c r="AB9" s="1"/>
      <c r="AC9" s="3"/>
      <c r="AD9" s="3">
        <v>4609</v>
      </c>
      <c r="AE9" s="3"/>
      <c r="AF9" s="2">
        <v>1</v>
      </c>
      <c r="AG9" s="1">
        <v>11</v>
      </c>
      <c r="AH9" s="3"/>
      <c r="AI9" s="3"/>
      <c r="AJ9" s="2"/>
      <c r="AK9" s="1">
        <v>4</v>
      </c>
      <c r="AL9" s="3"/>
      <c r="AM9" s="3"/>
      <c r="AN9" s="2"/>
      <c r="AO9" s="4">
        <f>SUM(Table2[[#This Row],[AKC STEEDS HOOGER]:[W.C. de Eglantier4]])</f>
        <v>15284</v>
      </c>
    </row>
    <row r="10" spans="1:41" x14ac:dyDescent="0.25">
      <c r="A10">
        <v>1008</v>
      </c>
      <c r="B10" t="s">
        <v>7</v>
      </c>
      <c r="C10" s="1"/>
      <c r="D10" s="2"/>
      <c r="E10" s="1"/>
      <c r="F10" s="3">
        <v>3</v>
      </c>
      <c r="G10" s="3"/>
      <c r="H10" s="2"/>
      <c r="I10" s="1"/>
      <c r="J10" s="3">
        <v>34</v>
      </c>
      <c r="K10" s="3">
        <v>789</v>
      </c>
      <c r="L10" s="2">
        <v>45</v>
      </c>
      <c r="M10" s="1"/>
      <c r="N10" s="3">
        <v>299</v>
      </c>
      <c r="O10" s="3"/>
      <c r="P10" s="3">
        <v>103</v>
      </c>
      <c r="Q10" s="2"/>
      <c r="R10" s="1"/>
      <c r="S10" s="3">
        <v>3</v>
      </c>
      <c r="T10" s="3"/>
      <c r="U10" s="3"/>
      <c r="V10" s="2">
        <v>9</v>
      </c>
      <c r="W10" s="1"/>
      <c r="X10" s="3"/>
      <c r="Y10" s="3">
        <v>3901</v>
      </c>
      <c r="Z10" s="3"/>
      <c r="AA10" s="2"/>
      <c r="AB10" s="1"/>
      <c r="AC10" s="3"/>
      <c r="AD10" s="3">
        <v>2383</v>
      </c>
      <c r="AE10" s="3"/>
      <c r="AF10" s="2"/>
      <c r="AG10" s="1">
        <v>248</v>
      </c>
      <c r="AH10" s="3"/>
      <c r="AI10" s="3"/>
      <c r="AJ10" s="2"/>
      <c r="AK10" s="1"/>
      <c r="AL10" s="3">
        <v>3544</v>
      </c>
      <c r="AM10" s="3"/>
      <c r="AN10" s="2">
        <v>7</v>
      </c>
      <c r="AO10" s="4">
        <f>SUM(Table2[[#This Row],[AKC STEEDS HOOGER]:[W.C. de Eglantier4]])</f>
        <v>11368</v>
      </c>
    </row>
    <row r="11" spans="1:41" x14ac:dyDescent="0.25">
      <c r="A11">
        <v>1009</v>
      </c>
      <c r="B11" t="s">
        <v>8</v>
      </c>
      <c r="C11" s="1"/>
      <c r="D11" s="2"/>
      <c r="E11" s="1"/>
      <c r="F11" s="3">
        <v>443</v>
      </c>
      <c r="G11" s="3"/>
      <c r="H11" s="2"/>
      <c r="I11" s="1"/>
      <c r="J11" s="3">
        <v>1054</v>
      </c>
      <c r="K11" s="3"/>
      <c r="L11" s="2">
        <v>69</v>
      </c>
      <c r="M11" s="1"/>
      <c r="N11" s="3">
        <v>1222</v>
      </c>
      <c r="O11" s="3"/>
      <c r="P11" s="3">
        <v>829</v>
      </c>
      <c r="Q11" s="2"/>
      <c r="R11" s="1"/>
      <c r="S11" s="3">
        <v>1280</v>
      </c>
      <c r="T11" s="3"/>
      <c r="U11" s="3"/>
      <c r="V11" s="2"/>
      <c r="W11" s="1"/>
      <c r="X11" s="3">
        <v>2621</v>
      </c>
      <c r="Y11" s="3"/>
      <c r="Z11" s="3">
        <v>252</v>
      </c>
      <c r="AA11" s="2"/>
      <c r="AB11" s="1"/>
      <c r="AC11" s="3">
        <v>335</v>
      </c>
      <c r="AD11" s="3"/>
      <c r="AE11" s="3">
        <v>2593</v>
      </c>
      <c r="AF11" s="2"/>
      <c r="AG11" s="1"/>
      <c r="AH11" s="3"/>
      <c r="AI11" s="3">
        <v>2019</v>
      </c>
      <c r="AJ11" s="2"/>
      <c r="AK11" s="1"/>
      <c r="AL11" s="3"/>
      <c r="AM11" s="3">
        <v>1297</v>
      </c>
      <c r="AN11" s="2">
        <v>52</v>
      </c>
      <c r="AO11" s="4">
        <f>SUM(Table2[[#This Row],[AKC STEEDS HOOGER]:[W.C. de Eglantier4]])</f>
        <v>14066</v>
      </c>
    </row>
    <row r="12" spans="1:41" x14ac:dyDescent="0.25">
      <c r="A12">
        <v>1010</v>
      </c>
      <c r="B12" t="s">
        <v>9</v>
      </c>
      <c r="C12" s="1"/>
      <c r="D12" s="2"/>
      <c r="E12" s="1"/>
      <c r="F12" s="3"/>
      <c r="G12" s="3"/>
      <c r="H12" s="2"/>
      <c r="I12" s="1"/>
      <c r="J12" s="3"/>
      <c r="K12" s="3"/>
      <c r="L12" s="2"/>
      <c r="M12" s="1"/>
      <c r="N12" s="3"/>
      <c r="O12" s="3"/>
      <c r="P12" s="3"/>
      <c r="Q12" s="2">
        <v>1</v>
      </c>
      <c r="R12" s="1"/>
      <c r="S12" s="3"/>
      <c r="T12" s="3"/>
      <c r="U12" s="3"/>
      <c r="V12" s="2">
        <v>1</v>
      </c>
      <c r="W12" s="1"/>
      <c r="X12" s="3"/>
      <c r="Y12" s="3"/>
      <c r="Z12" s="3"/>
      <c r="AA12" s="2"/>
      <c r="AB12" s="1"/>
      <c r="AC12" s="3"/>
      <c r="AD12" s="3"/>
      <c r="AE12" s="3"/>
      <c r="AF12" s="2"/>
      <c r="AG12" s="1">
        <v>129</v>
      </c>
      <c r="AH12" s="3"/>
      <c r="AI12" s="3"/>
      <c r="AJ12" s="2"/>
      <c r="AK12" s="1">
        <v>138</v>
      </c>
      <c r="AL12" s="3"/>
      <c r="AM12" s="3"/>
      <c r="AN12" s="2"/>
      <c r="AO12" s="4">
        <f>SUM(Table2[[#This Row],[AKC STEEDS HOOGER]:[W.C. de Eglantier4]])</f>
        <v>269</v>
      </c>
    </row>
    <row r="13" spans="1:41" x14ac:dyDescent="0.25">
      <c r="A13">
        <v>1011</v>
      </c>
      <c r="B13" t="s">
        <v>10</v>
      </c>
      <c r="C13" s="1"/>
      <c r="D13" s="2"/>
      <c r="E13" s="1"/>
      <c r="F13" s="3"/>
      <c r="G13" s="3"/>
      <c r="H13" s="2">
        <v>1</v>
      </c>
      <c r="I13" s="1"/>
      <c r="J13" s="3"/>
      <c r="K13" s="3"/>
      <c r="L13" s="2">
        <v>23</v>
      </c>
      <c r="M13" s="1"/>
      <c r="N13" s="3">
        <v>5</v>
      </c>
      <c r="O13" s="3"/>
      <c r="P13" s="3"/>
      <c r="Q13" s="2"/>
      <c r="R13" s="1"/>
      <c r="S13" s="3"/>
      <c r="T13" s="3"/>
      <c r="U13" s="3"/>
      <c r="V13" s="2"/>
      <c r="W13" s="1"/>
      <c r="X13" s="3"/>
      <c r="Y13" s="3"/>
      <c r="Z13" s="3"/>
      <c r="AA13" s="2"/>
      <c r="AB13" s="1"/>
      <c r="AC13" s="3"/>
      <c r="AD13" s="3">
        <v>677</v>
      </c>
      <c r="AE13" s="3"/>
      <c r="AF13" s="2"/>
      <c r="AG13" s="1"/>
      <c r="AH13" s="3"/>
      <c r="AI13" s="3"/>
      <c r="AJ13" s="2"/>
      <c r="AK13" s="1"/>
      <c r="AL13" s="3">
        <v>1249</v>
      </c>
      <c r="AM13" s="3"/>
      <c r="AN13" s="2"/>
      <c r="AO13" s="4">
        <f>SUM(Table2[[#This Row],[AKC STEEDS HOOGER]:[W.C. de Eglantier4]])</f>
        <v>1955</v>
      </c>
    </row>
    <row r="14" spans="1:41" x14ac:dyDescent="0.25">
      <c r="A14">
        <v>1012</v>
      </c>
      <c r="B14" t="s">
        <v>11</v>
      </c>
      <c r="C14" s="1"/>
      <c r="D14" s="2"/>
      <c r="E14" s="1"/>
      <c r="F14" s="3"/>
      <c r="G14" s="3"/>
      <c r="H14" s="2"/>
      <c r="I14" s="1"/>
      <c r="J14" s="3">
        <v>60</v>
      </c>
      <c r="K14" s="3"/>
      <c r="L14" s="2"/>
      <c r="M14" s="1"/>
      <c r="N14" s="3">
        <v>246</v>
      </c>
      <c r="O14" s="3"/>
      <c r="P14" s="3"/>
      <c r="Q14" s="2"/>
      <c r="R14" s="1"/>
      <c r="S14" s="3">
        <v>3063</v>
      </c>
      <c r="T14" s="3"/>
      <c r="U14" s="3"/>
      <c r="V14" s="2">
        <v>26</v>
      </c>
      <c r="W14" s="1"/>
      <c r="X14" s="3">
        <v>1033</v>
      </c>
      <c r="Y14" s="3"/>
      <c r="Z14" s="3"/>
      <c r="AA14" s="2">
        <v>193</v>
      </c>
      <c r="AB14" s="1"/>
      <c r="AC14" s="3">
        <v>1399</v>
      </c>
      <c r="AD14" s="3"/>
      <c r="AE14" s="3"/>
      <c r="AF14" s="2"/>
      <c r="AG14" s="1">
        <v>253</v>
      </c>
      <c r="AH14" s="3">
        <v>1347</v>
      </c>
      <c r="AI14" s="3"/>
      <c r="AJ14" s="2"/>
      <c r="AK14" s="1">
        <v>769</v>
      </c>
      <c r="AL14" s="3"/>
      <c r="AM14" s="3"/>
      <c r="AN14" s="2"/>
      <c r="AO14" s="4">
        <f>SUM(Table2[[#This Row],[AKC STEEDS HOOGER]:[W.C. de Eglantier4]])</f>
        <v>8389</v>
      </c>
    </row>
    <row r="15" spans="1:41" x14ac:dyDescent="0.25">
      <c r="A15">
        <v>1013</v>
      </c>
      <c r="B15" t="s">
        <v>12</v>
      </c>
      <c r="C15" s="1"/>
      <c r="D15" s="2"/>
      <c r="E15" s="1"/>
      <c r="F15" s="3">
        <v>8</v>
      </c>
      <c r="G15" s="3"/>
      <c r="H15" s="2">
        <v>60</v>
      </c>
      <c r="I15" s="1"/>
      <c r="J15" s="3">
        <v>2</v>
      </c>
      <c r="K15" s="3">
        <v>248</v>
      </c>
      <c r="L15" s="2">
        <v>133</v>
      </c>
      <c r="M15" s="1"/>
      <c r="N15" s="3">
        <v>243</v>
      </c>
      <c r="O15" s="3"/>
      <c r="P15" s="3">
        <v>117</v>
      </c>
      <c r="Q15" s="2"/>
      <c r="R15" s="1"/>
      <c r="S15" s="3">
        <v>274</v>
      </c>
      <c r="T15" s="3"/>
      <c r="U15" s="3">
        <v>85</v>
      </c>
      <c r="V15" s="2"/>
      <c r="W15" s="1"/>
      <c r="X15" s="3">
        <v>332</v>
      </c>
      <c r="Y15" s="3">
        <v>211</v>
      </c>
      <c r="Z15" s="3">
        <v>106</v>
      </c>
      <c r="AA15" s="2">
        <v>122</v>
      </c>
      <c r="AB15" s="1"/>
      <c r="AC15" s="3">
        <v>437</v>
      </c>
      <c r="AD15" s="3"/>
      <c r="AE15" s="3">
        <v>169</v>
      </c>
      <c r="AF15" s="2">
        <v>70</v>
      </c>
      <c r="AG15" s="1">
        <v>331</v>
      </c>
      <c r="AH15" s="3"/>
      <c r="AI15" s="3">
        <v>122</v>
      </c>
      <c r="AJ15" s="2"/>
      <c r="AK15" s="1">
        <v>137</v>
      </c>
      <c r="AL15" s="3">
        <v>1098</v>
      </c>
      <c r="AM15" s="3">
        <v>107</v>
      </c>
      <c r="AN15" s="2"/>
      <c r="AO15" s="4">
        <f>SUM(Table2[[#This Row],[AKC STEEDS HOOGER]:[W.C. de Eglantier4]])</f>
        <v>4412</v>
      </c>
    </row>
    <row r="16" spans="1:41" x14ac:dyDescent="0.25">
      <c r="A16">
        <v>1014</v>
      </c>
      <c r="B16" t="s">
        <v>13</v>
      </c>
      <c r="C16" s="1"/>
      <c r="D16" s="2"/>
      <c r="E16" s="1"/>
      <c r="F16" s="3"/>
      <c r="G16" s="3"/>
      <c r="H16" s="2"/>
      <c r="I16" s="1"/>
      <c r="J16" s="3"/>
      <c r="K16" s="3">
        <v>1376</v>
      </c>
      <c r="L16" s="2"/>
      <c r="M16" s="1"/>
      <c r="N16" s="3"/>
      <c r="O16" s="3"/>
      <c r="P16" s="3"/>
      <c r="Q16" s="2"/>
      <c r="R16" s="1"/>
      <c r="S16" s="3">
        <v>3</v>
      </c>
      <c r="T16" s="3">
        <v>6057</v>
      </c>
      <c r="U16" s="3"/>
      <c r="V16" s="2"/>
      <c r="W16" s="1"/>
      <c r="X16" s="3"/>
      <c r="Y16" s="3">
        <v>3426</v>
      </c>
      <c r="Z16" s="3"/>
      <c r="AA16" s="2"/>
      <c r="AB16" s="1"/>
      <c r="AC16" s="3">
        <v>28</v>
      </c>
      <c r="AD16" s="3"/>
      <c r="AE16" s="3"/>
      <c r="AF16" s="2"/>
      <c r="AG16" s="1">
        <v>46</v>
      </c>
      <c r="AH16" s="3">
        <v>5730</v>
      </c>
      <c r="AI16" s="3"/>
      <c r="AJ16" s="2"/>
      <c r="AK16" s="1">
        <v>13</v>
      </c>
      <c r="AL16" s="3"/>
      <c r="AM16" s="3"/>
      <c r="AN16" s="2"/>
      <c r="AO16" s="4">
        <f>SUM(Table2[[#This Row],[AKC STEEDS HOOGER]:[W.C. de Eglantier4]])</f>
        <v>16679</v>
      </c>
    </row>
    <row r="17" spans="1:41" x14ac:dyDescent="0.25">
      <c r="A17">
        <v>1015</v>
      </c>
      <c r="B17" t="s">
        <v>14</v>
      </c>
      <c r="C17" s="1"/>
      <c r="D17" s="2"/>
      <c r="E17" s="1"/>
      <c r="F17" s="3"/>
      <c r="G17" s="3"/>
      <c r="H17" s="2"/>
      <c r="I17" s="1"/>
      <c r="J17" s="3">
        <v>44</v>
      </c>
      <c r="K17" s="3"/>
      <c r="L17" s="2"/>
      <c r="M17" s="1"/>
      <c r="N17" s="3">
        <v>950</v>
      </c>
      <c r="O17" s="3"/>
      <c r="P17" s="3"/>
      <c r="Q17" s="2">
        <v>2</v>
      </c>
      <c r="R17" s="1"/>
      <c r="S17" s="3">
        <v>1533</v>
      </c>
      <c r="T17" s="3"/>
      <c r="U17" s="3"/>
      <c r="V17" s="2"/>
      <c r="W17" s="1"/>
      <c r="X17" s="3">
        <v>3304</v>
      </c>
      <c r="Y17" s="3"/>
      <c r="Z17" s="3">
        <v>463</v>
      </c>
      <c r="AA17" s="2"/>
      <c r="AB17" s="1"/>
      <c r="AC17" s="3">
        <v>3162</v>
      </c>
      <c r="AD17" s="3"/>
      <c r="AE17" s="3"/>
      <c r="AF17" s="2"/>
      <c r="AG17" s="1">
        <v>2459</v>
      </c>
      <c r="AH17" s="3"/>
      <c r="AI17" s="3"/>
      <c r="AJ17" s="2"/>
      <c r="AK17" s="1">
        <v>2131</v>
      </c>
      <c r="AL17" s="3"/>
      <c r="AM17" s="3"/>
      <c r="AN17" s="2">
        <v>1</v>
      </c>
      <c r="AO17" s="4">
        <f>SUM(Table2[[#This Row],[AKC STEEDS HOOGER]:[W.C. de Eglantier4]])</f>
        <v>14049</v>
      </c>
    </row>
    <row r="18" spans="1:41" x14ac:dyDescent="0.25">
      <c r="A18">
        <v>1016</v>
      </c>
      <c r="B18" t="s">
        <v>15</v>
      </c>
      <c r="C18" s="1"/>
      <c r="D18" s="2"/>
      <c r="E18" s="1"/>
      <c r="F18" s="3"/>
      <c r="G18" s="3"/>
      <c r="H18" s="2"/>
      <c r="I18" s="1"/>
      <c r="J18" s="3"/>
      <c r="K18" s="3"/>
      <c r="L18" s="2"/>
      <c r="M18" s="1"/>
      <c r="N18" s="3">
        <v>39</v>
      </c>
      <c r="O18" s="3"/>
      <c r="P18" s="3"/>
      <c r="Q18" s="2"/>
      <c r="R18" s="1"/>
      <c r="S18" s="3">
        <v>120</v>
      </c>
      <c r="T18" s="3"/>
      <c r="U18" s="3"/>
      <c r="V18" s="2"/>
      <c r="W18" s="1"/>
      <c r="X18" s="3">
        <v>185</v>
      </c>
      <c r="Y18" s="3"/>
      <c r="Z18" s="3"/>
      <c r="AA18" s="2">
        <v>5</v>
      </c>
      <c r="AB18" s="1"/>
      <c r="AC18" s="3">
        <v>130</v>
      </c>
      <c r="AD18" s="3"/>
      <c r="AE18" s="3">
        <v>22</v>
      </c>
      <c r="AF18" s="2">
        <v>22</v>
      </c>
      <c r="AG18" s="1">
        <v>50</v>
      </c>
      <c r="AH18" s="3"/>
      <c r="AI18" s="3">
        <v>1</v>
      </c>
      <c r="AJ18" s="2">
        <v>1</v>
      </c>
      <c r="AK18" s="1">
        <v>79</v>
      </c>
      <c r="AL18" s="3">
        <v>752</v>
      </c>
      <c r="AM18" s="3"/>
      <c r="AN18" s="2">
        <v>11</v>
      </c>
      <c r="AO18" s="4">
        <f>SUM(Table2[[#This Row],[AKC STEEDS HOOGER]:[W.C. de Eglantier4]])</f>
        <v>1417</v>
      </c>
    </row>
    <row r="19" spans="1:41" x14ac:dyDescent="0.25">
      <c r="A19">
        <v>1017</v>
      </c>
      <c r="B19" t="s">
        <v>16</v>
      </c>
      <c r="C19" s="1"/>
      <c r="D19" s="2"/>
      <c r="E19" s="1"/>
      <c r="F19" s="3"/>
      <c r="G19" s="3"/>
      <c r="H19" s="2"/>
      <c r="I19" s="1"/>
      <c r="J19" s="3"/>
      <c r="K19" s="3"/>
      <c r="L19" s="2"/>
      <c r="M19" s="1"/>
      <c r="N19" s="3">
        <v>449</v>
      </c>
      <c r="O19" s="3"/>
      <c r="P19" s="3"/>
      <c r="Q19" s="2"/>
      <c r="R19" s="1"/>
      <c r="S19" s="3">
        <v>132</v>
      </c>
      <c r="T19" s="3">
        <v>2330</v>
      </c>
      <c r="U19" s="3"/>
      <c r="V19" s="2">
        <v>369</v>
      </c>
      <c r="W19" s="1"/>
      <c r="X19" s="3"/>
      <c r="Y19" s="3"/>
      <c r="Z19" s="3"/>
      <c r="AA19" s="2">
        <v>629</v>
      </c>
      <c r="AB19" s="1"/>
      <c r="AC19" s="3">
        <v>12</v>
      </c>
      <c r="AD19" s="3"/>
      <c r="AE19" s="3"/>
      <c r="AF19" s="2">
        <v>1015</v>
      </c>
      <c r="AG19" s="1"/>
      <c r="AH19" s="3"/>
      <c r="AI19" s="3"/>
      <c r="AJ19" s="2">
        <v>337</v>
      </c>
      <c r="AK19" s="1">
        <v>15</v>
      </c>
      <c r="AL19" s="3"/>
      <c r="AM19" s="3"/>
      <c r="AN19" s="2">
        <v>518</v>
      </c>
      <c r="AO19" s="4">
        <f>SUM(Table2[[#This Row],[AKC STEEDS HOOGER]:[W.C. de Eglantier4]])</f>
        <v>5806</v>
      </c>
    </row>
    <row r="20" spans="1:41" x14ac:dyDescent="0.25">
      <c r="A20">
        <v>1018</v>
      </c>
      <c r="B20" t="s">
        <v>17</v>
      </c>
      <c r="C20" s="1"/>
      <c r="D20" s="2"/>
      <c r="E20" s="1"/>
      <c r="F20" s="3"/>
      <c r="G20" s="3"/>
      <c r="H20" s="2"/>
      <c r="I20" s="1"/>
      <c r="J20" s="3">
        <v>1593</v>
      </c>
      <c r="K20" s="3"/>
      <c r="L20" s="2">
        <v>43</v>
      </c>
      <c r="M20" s="1"/>
      <c r="N20" s="3">
        <v>2072</v>
      </c>
      <c r="O20" s="3"/>
      <c r="P20" s="3"/>
      <c r="Q20" s="2"/>
      <c r="R20" s="1"/>
      <c r="S20" s="3">
        <v>1094</v>
      </c>
      <c r="T20" s="3">
        <v>1440</v>
      </c>
      <c r="U20" s="3">
        <v>4</v>
      </c>
      <c r="V20" s="2">
        <v>57</v>
      </c>
      <c r="W20" s="1"/>
      <c r="X20" s="3">
        <v>1350</v>
      </c>
      <c r="Y20" s="3">
        <v>1124</v>
      </c>
      <c r="Z20" s="3"/>
      <c r="AA20" s="2">
        <v>47</v>
      </c>
      <c r="AB20" s="1"/>
      <c r="AC20" s="3">
        <v>947</v>
      </c>
      <c r="AD20" s="3"/>
      <c r="AE20" s="3"/>
      <c r="AF20" s="2"/>
      <c r="AG20" s="1">
        <v>954</v>
      </c>
      <c r="AH20" s="3"/>
      <c r="AI20" s="3"/>
      <c r="AJ20" s="2">
        <v>111</v>
      </c>
      <c r="AK20" s="1">
        <v>626</v>
      </c>
      <c r="AL20" s="3"/>
      <c r="AM20" s="3"/>
      <c r="AN20" s="2">
        <v>1</v>
      </c>
      <c r="AO20" s="4">
        <f>SUM(Table2[[#This Row],[AKC STEEDS HOOGER]:[W.C. de Eglantier4]])</f>
        <v>11463</v>
      </c>
    </row>
    <row r="21" spans="1:41" x14ac:dyDescent="0.25">
      <c r="A21">
        <v>1019</v>
      </c>
      <c r="B21" t="s">
        <v>18</v>
      </c>
      <c r="C21" s="1"/>
      <c r="D21" s="2"/>
      <c r="E21" s="1"/>
      <c r="F21" s="3"/>
      <c r="G21" s="3"/>
      <c r="H21" s="2"/>
      <c r="I21" s="1"/>
      <c r="J21" s="3"/>
      <c r="K21" s="3"/>
      <c r="L21" s="2">
        <v>47</v>
      </c>
      <c r="M21" s="1"/>
      <c r="N21" s="3"/>
      <c r="O21" s="3">
        <v>1826</v>
      </c>
      <c r="P21" s="3">
        <v>419</v>
      </c>
      <c r="Q21" s="2">
        <v>27</v>
      </c>
      <c r="R21" s="1"/>
      <c r="S21" s="3"/>
      <c r="T21" s="3"/>
      <c r="U21" s="3">
        <v>80</v>
      </c>
      <c r="V21" s="2">
        <v>318</v>
      </c>
      <c r="W21" s="1"/>
      <c r="X21" s="3"/>
      <c r="Y21" s="3"/>
      <c r="Z21" s="3">
        <v>18</v>
      </c>
      <c r="AA21" s="2">
        <v>311</v>
      </c>
      <c r="AB21" s="1"/>
      <c r="AC21" s="3"/>
      <c r="AD21" s="3"/>
      <c r="AE21" s="3">
        <v>171</v>
      </c>
      <c r="AF21" s="2">
        <v>358</v>
      </c>
      <c r="AG21" s="1"/>
      <c r="AH21" s="3"/>
      <c r="AI21" s="3"/>
      <c r="AJ21" s="2">
        <v>272</v>
      </c>
      <c r="AK21" s="1"/>
      <c r="AL21" s="3"/>
      <c r="AM21" s="3">
        <v>182</v>
      </c>
      <c r="AN21" s="2">
        <v>137</v>
      </c>
      <c r="AO21" s="4">
        <f>SUM(Table2[[#This Row],[AKC STEEDS HOOGER]:[W.C. de Eglantier4]])</f>
        <v>4166</v>
      </c>
    </row>
    <row r="22" spans="1:41" x14ac:dyDescent="0.25">
      <c r="A22">
        <v>1020</v>
      </c>
      <c r="B22" t="s">
        <v>19</v>
      </c>
      <c r="C22" s="1"/>
      <c r="D22" s="2"/>
      <c r="E22" s="1"/>
      <c r="F22" s="3"/>
      <c r="G22" s="3"/>
      <c r="H22" s="2"/>
      <c r="I22" s="1"/>
      <c r="J22" s="3"/>
      <c r="K22" s="3">
        <v>688</v>
      </c>
      <c r="L22" s="2"/>
      <c r="M22" s="1"/>
      <c r="N22" s="3"/>
      <c r="O22" s="3">
        <v>859</v>
      </c>
      <c r="P22" s="3"/>
      <c r="Q22" s="2">
        <v>1</v>
      </c>
      <c r="R22" s="1"/>
      <c r="S22" s="3">
        <v>3225</v>
      </c>
      <c r="T22" s="3"/>
      <c r="U22" s="3"/>
      <c r="V22" s="2">
        <v>121</v>
      </c>
      <c r="W22" s="1"/>
      <c r="X22" s="3">
        <v>933</v>
      </c>
      <c r="Y22" s="3"/>
      <c r="Z22" s="3"/>
      <c r="AA22" s="2">
        <v>61</v>
      </c>
      <c r="AB22" s="1"/>
      <c r="AC22" s="3">
        <v>3599</v>
      </c>
      <c r="AD22" s="3"/>
      <c r="AE22" s="3"/>
      <c r="AF22" s="2">
        <v>66</v>
      </c>
      <c r="AG22" s="1">
        <v>1465</v>
      </c>
      <c r="AH22" s="3"/>
      <c r="AI22" s="3"/>
      <c r="AJ22" s="2"/>
      <c r="AK22" s="1">
        <v>1947</v>
      </c>
      <c r="AL22" s="3"/>
      <c r="AM22" s="3"/>
      <c r="AN22" s="2">
        <v>101</v>
      </c>
      <c r="AO22" s="4">
        <f>SUM(Table2[[#This Row],[AKC STEEDS HOOGER]:[W.C. de Eglantier4]])</f>
        <v>13066</v>
      </c>
    </row>
    <row r="23" spans="1:41" x14ac:dyDescent="0.25">
      <c r="A23">
        <v>1021</v>
      </c>
      <c r="B23" t="s">
        <v>20</v>
      </c>
      <c r="C23" s="1"/>
      <c r="D23" s="2"/>
      <c r="E23" s="1"/>
      <c r="F23" s="3"/>
      <c r="G23" s="3"/>
      <c r="H23" s="2"/>
      <c r="I23" s="1"/>
      <c r="J23" s="3"/>
      <c r="K23" s="3"/>
      <c r="L23" s="2"/>
      <c r="M23" s="1"/>
      <c r="N23" s="3"/>
      <c r="O23" s="3"/>
      <c r="P23" s="3"/>
      <c r="Q23" s="2"/>
      <c r="R23" s="1"/>
      <c r="S23" s="3"/>
      <c r="T23" s="3"/>
      <c r="U23" s="3"/>
      <c r="V23" s="2"/>
      <c r="W23" s="1"/>
      <c r="X23" s="3"/>
      <c r="Y23" s="3"/>
      <c r="Z23" s="3">
        <v>39</v>
      </c>
      <c r="AA23" s="2">
        <v>73</v>
      </c>
      <c r="AB23" s="1"/>
      <c r="AC23" s="3"/>
      <c r="AD23" s="3"/>
      <c r="AE23" s="3">
        <v>60</v>
      </c>
      <c r="AF23" s="2">
        <v>324</v>
      </c>
      <c r="AG23" s="1"/>
      <c r="AH23" s="3"/>
      <c r="AI23" s="3"/>
      <c r="AJ23" s="2">
        <v>56</v>
      </c>
      <c r="AK23" s="1">
        <v>1</v>
      </c>
      <c r="AL23" s="3"/>
      <c r="AM23" s="3"/>
      <c r="AN23" s="2">
        <v>308</v>
      </c>
      <c r="AO23" s="4">
        <f>SUM(Table2[[#This Row],[AKC STEEDS HOOGER]:[W.C. de Eglantier4]])</f>
        <v>861</v>
      </c>
    </row>
    <row r="24" spans="1:41" x14ac:dyDescent="0.25">
      <c r="A24">
        <v>1022</v>
      </c>
      <c r="B24" t="s">
        <v>21</v>
      </c>
      <c r="C24" s="1"/>
      <c r="D24" s="2"/>
      <c r="E24" s="1"/>
      <c r="F24" s="3"/>
      <c r="G24" s="3"/>
      <c r="H24" s="2"/>
      <c r="I24" s="1"/>
      <c r="J24" s="3"/>
      <c r="K24" s="3"/>
      <c r="L24" s="2"/>
      <c r="M24" s="1"/>
      <c r="N24" s="3">
        <v>18</v>
      </c>
      <c r="O24" s="3"/>
      <c r="P24" s="3"/>
      <c r="Q24" s="2">
        <v>181</v>
      </c>
      <c r="R24" s="1"/>
      <c r="S24" s="3">
        <v>87</v>
      </c>
      <c r="T24" s="3"/>
      <c r="U24" s="3"/>
      <c r="V24" s="2">
        <v>6345</v>
      </c>
      <c r="W24" s="1"/>
      <c r="X24" s="3">
        <v>1</v>
      </c>
      <c r="Y24" s="3"/>
      <c r="Z24" s="3"/>
      <c r="AA24" s="2">
        <v>6449</v>
      </c>
      <c r="AB24" s="1"/>
      <c r="AC24" s="3">
        <v>4</v>
      </c>
      <c r="AD24" s="3"/>
      <c r="AE24" s="3"/>
      <c r="AF24" s="2">
        <v>3006</v>
      </c>
      <c r="AG24" s="1">
        <v>35</v>
      </c>
      <c r="AH24" s="3"/>
      <c r="AI24" s="3"/>
      <c r="AJ24" s="2">
        <v>3650</v>
      </c>
      <c r="AK24" s="1"/>
      <c r="AL24" s="3">
        <v>3049</v>
      </c>
      <c r="AM24" s="3"/>
      <c r="AN24" s="2">
        <v>1602</v>
      </c>
      <c r="AO24" s="4">
        <f>SUM(Table2[[#This Row],[AKC STEEDS HOOGER]:[W.C. de Eglantier4]])</f>
        <v>24427</v>
      </c>
    </row>
    <row r="25" spans="1:41" x14ac:dyDescent="0.25">
      <c r="A25">
        <v>1023</v>
      </c>
      <c r="B25" t="s">
        <v>22</v>
      </c>
      <c r="C25" s="1"/>
      <c r="D25" s="2"/>
      <c r="E25" s="1"/>
      <c r="F25" s="3"/>
      <c r="G25" s="3"/>
      <c r="H25" s="2"/>
      <c r="I25" s="1"/>
      <c r="J25" s="3">
        <v>200</v>
      </c>
      <c r="K25" s="3"/>
      <c r="L25" s="2">
        <v>48</v>
      </c>
      <c r="M25" s="1"/>
      <c r="N25" s="3">
        <v>170</v>
      </c>
      <c r="O25" s="3"/>
      <c r="P25" s="3"/>
      <c r="Q25" s="2"/>
      <c r="R25" s="1"/>
      <c r="S25" s="3">
        <v>244</v>
      </c>
      <c r="T25" s="3"/>
      <c r="U25" s="3"/>
      <c r="V25" s="2"/>
      <c r="W25" s="1"/>
      <c r="X25" s="3">
        <v>684</v>
      </c>
      <c r="Y25" s="3"/>
      <c r="Z25" s="3">
        <v>51</v>
      </c>
      <c r="AA25" s="2"/>
      <c r="AB25" s="1"/>
      <c r="AC25" s="3">
        <v>229</v>
      </c>
      <c r="AD25" s="3">
        <v>901</v>
      </c>
      <c r="AE25" s="3"/>
      <c r="AF25" s="2"/>
      <c r="AG25" s="1">
        <v>512</v>
      </c>
      <c r="AH25" s="3">
        <v>1405</v>
      </c>
      <c r="AI25" s="3">
        <v>39</v>
      </c>
      <c r="AJ25" s="2"/>
      <c r="AK25" s="1">
        <v>904</v>
      </c>
      <c r="AL25" s="3"/>
      <c r="AM25" s="3">
        <v>33</v>
      </c>
      <c r="AN25" s="2"/>
      <c r="AO25" s="4">
        <f>SUM(Table2[[#This Row],[AKC STEEDS HOOGER]:[W.C. de Eglantier4]])</f>
        <v>5420</v>
      </c>
    </row>
    <row r="26" spans="1:41" x14ac:dyDescent="0.25">
      <c r="A26">
        <v>1024</v>
      </c>
      <c r="B26" t="s">
        <v>23</v>
      </c>
      <c r="C26" s="1"/>
      <c r="D26" s="2"/>
      <c r="E26" s="1"/>
      <c r="F26" s="3"/>
      <c r="G26" s="3"/>
      <c r="H26" s="2"/>
      <c r="I26" s="1"/>
      <c r="J26" s="3"/>
      <c r="K26" s="3"/>
      <c r="L26" s="2"/>
      <c r="M26" s="1"/>
      <c r="N26" s="3">
        <v>1080</v>
      </c>
      <c r="O26" s="3"/>
      <c r="P26" s="3"/>
      <c r="Q26" s="2"/>
      <c r="R26" s="1"/>
      <c r="S26" s="3">
        <v>1436</v>
      </c>
      <c r="T26" s="3"/>
      <c r="U26" s="3"/>
      <c r="V26" s="2"/>
      <c r="W26" s="1"/>
      <c r="X26" s="3">
        <v>27</v>
      </c>
      <c r="Y26" s="3">
        <v>194</v>
      </c>
      <c r="Z26" s="3"/>
      <c r="AA26" s="2"/>
      <c r="AB26" s="1"/>
      <c r="AC26" s="3">
        <v>394</v>
      </c>
      <c r="AD26" s="3"/>
      <c r="AE26" s="3">
        <v>188</v>
      </c>
      <c r="AF26" s="2"/>
      <c r="AG26" s="1">
        <v>21</v>
      </c>
      <c r="AH26" s="3"/>
      <c r="AI26" s="3">
        <v>147</v>
      </c>
      <c r="AJ26" s="2"/>
      <c r="AK26" s="1">
        <v>33</v>
      </c>
      <c r="AL26" s="3"/>
      <c r="AM26" s="3"/>
      <c r="AN26" s="2"/>
      <c r="AO26" s="4">
        <f>SUM(Table2[[#This Row],[AKC STEEDS HOOGER]:[W.C. de Eglantier4]])</f>
        <v>3520</v>
      </c>
    </row>
    <row r="27" spans="1:41" x14ac:dyDescent="0.25">
      <c r="A27">
        <v>1025</v>
      </c>
      <c r="B27" t="s">
        <v>24</v>
      </c>
      <c r="C27" s="1"/>
      <c r="D27" s="2"/>
      <c r="E27" s="1"/>
      <c r="F27" s="3"/>
      <c r="G27" s="3"/>
      <c r="H27" s="2"/>
      <c r="I27" s="1"/>
      <c r="J27" s="3">
        <v>373</v>
      </c>
      <c r="K27" s="3"/>
      <c r="L27" s="2"/>
      <c r="M27" s="1"/>
      <c r="N27" s="3">
        <v>723</v>
      </c>
      <c r="O27" s="3"/>
      <c r="P27" s="3"/>
      <c r="Q27" s="2"/>
      <c r="R27" s="1"/>
      <c r="S27" s="3">
        <v>545</v>
      </c>
      <c r="T27" s="3"/>
      <c r="U27" s="3"/>
      <c r="V27" s="2">
        <v>109</v>
      </c>
      <c r="W27" s="1"/>
      <c r="X27" s="3">
        <v>623</v>
      </c>
      <c r="Y27" s="3"/>
      <c r="Z27" s="3"/>
      <c r="AA27" s="2">
        <v>499</v>
      </c>
      <c r="AB27" s="1"/>
      <c r="AC27" s="3">
        <v>368</v>
      </c>
      <c r="AD27" s="3">
        <v>1301</v>
      </c>
      <c r="AE27" s="3"/>
      <c r="AF27" s="2">
        <v>253</v>
      </c>
      <c r="AG27" s="1">
        <v>431</v>
      </c>
      <c r="AH27" s="3"/>
      <c r="AI27" s="3"/>
      <c r="AJ27" s="2">
        <v>39</v>
      </c>
      <c r="AK27" s="1">
        <v>379</v>
      </c>
      <c r="AL27" s="3"/>
      <c r="AM27" s="3">
        <v>76</v>
      </c>
      <c r="AN27" s="2">
        <v>562</v>
      </c>
      <c r="AO27" s="4">
        <f>SUM(Table2[[#This Row],[AKC STEEDS HOOGER]:[W.C. de Eglantier4]])</f>
        <v>6281</v>
      </c>
    </row>
    <row r="28" spans="1:41" x14ac:dyDescent="0.25">
      <c r="A28">
        <v>1026</v>
      </c>
      <c r="B28" t="s">
        <v>25</v>
      </c>
      <c r="C28" s="1"/>
      <c r="D28" s="2"/>
      <c r="E28" s="1"/>
      <c r="F28" s="3"/>
      <c r="G28" s="3"/>
      <c r="H28" s="2"/>
      <c r="I28" s="1"/>
      <c r="J28" s="3"/>
      <c r="K28" s="3"/>
      <c r="L28" s="2"/>
      <c r="M28" s="1"/>
      <c r="N28" s="3">
        <v>304</v>
      </c>
      <c r="O28" s="3"/>
      <c r="P28" s="3"/>
      <c r="Q28" s="2">
        <v>12</v>
      </c>
      <c r="R28" s="1"/>
      <c r="S28" s="3">
        <v>599</v>
      </c>
      <c r="T28" s="3">
        <v>1398</v>
      </c>
      <c r="U28" s="3"/>
      <c r="V28" s="2">
        <v>468</v>
      </c>
      <c r="W28" s="1"/>
      <c r="X28" s="3">
        <v>2747</v>
      </c>
      <c r="Y28" s="3"/>
      <c r="Z28" s="3">
        <v>377</v>
      </c>
      <c r="AA28" s="2">
        <v>2105</v>
      </c>
      <c r="AB28" s="1"/>
      <c r="AC28" s="3">
        <v>2520</v>
      </c>
      <c r="AD28" s="3"/>
      <c r="AE28" s="3">
        <v>168</v>
      </c>
      <c r="AF28" s="2">
        <v>1274</v>
      </c>
      <c r="AG28" s="1">
        <v>1785</v>
      </c>
      <c r="AH28" s="3"/>
      <c r="AI28" s="3"/>
      <c r="AJ28" s="2">
        <v>613</v>
      </c>
      <c r="AK28" s="1">
        <v>1899</v>
      </c>
      <c r="AL28" s="3"/>
      <c r="AM28" s="3"/>
      <c r="AN28" s="2">
        <v>773</v>
      </c>
      <c r="AO28" s="4">
        <f>SUM(Table2[[#This Row],[AKC STEEDS HOOGER]:[W.C. de Eglantier4]])</f>
        <v>17042</v>
      </c>
    </row>
    <row r="29" spans="1:41" x14ac:dyDescent="0.25">
      <c r="A29">
        <v>1027</v>
      </c>
      <c r="B29" t="s">
        <v>26</v>
      </c>
      <c r="C29" s="1"/>
      <c r="D29" s="2"/>
      <c r="E29" s="1"/>
      <c r="F29" s="3"/>
      <c r="G29" s="3"/>
      <c r="H29" s="2"/>
      <c r="I29" s="1"/>
      <c r="J29" s="3"/>
      <c r="K29" s="3"/>
      <c r="L29" s="2"/>
      <c r="M29" s="1"/>
      <c r="N29" s="3"/>
      <c r="O29" s="3"/>
      <c r="P29" s="3"/>
      <c r="Q29" s="2"/>
      <c r="R29" s="1"/>
      <c r="S29" s="3"/>
      <c r="T29" s="3"/>
      <c r="U29" s="3"/>
      <c r="V29" s="2"/>
      <c r="W29" s="1"/>
      <c r="X29" s="3"/>
      <c r="Y29" s="3"/>
      <c r="Z29" s="3">
        <v>190</v>
      </c>
      <c r="AA29" s="2"/>
      <c r="AB29" s="1"/>
      <c r="AC29" s="3"/>
      <c r="AD29" s="3"/>
      <c r="AE29" s="3">
        <v>125</v>
      </c>
      <c r="AF29" s="2"/>
      <c r="AG29" s="1"/>
      <c r="AH29" s="3">
        <v>1403</v>
      </c>
      <c r="AI29" s="3">
        <v>35</v>
      </c>
      <c r="AJ29" s="2"/>
      <c r="AK29" s="1"/>
      <c r="AL29" s="3"/>
      <c r="AM29" s="3">
        <v>15</v>
      </c>
      <c r="AN29" s="2"/>
      <c r="AO29" s="4">
        <f>SUM(Table2[[#This Row],[AKC STEEDS HOOGER]:[W.C. de Eglantier4]])</f>
        <v>1768</v>
      </c>
    </row>
    <row r="30" spans="1:41" x14ac:dyDescent="0.25">
      <c r="A30">
        <v>1028</v>
      </c>
      <c r="B30" t="s">
        <v>27</v>
      </c>
      <c r="C30" s="1"/>
      <c r="D30" s="2"/>
      <c r="E30" s="1"/>
      <c r="F30" s="3">
        <v>5</v>
      </c>
      <c r="G30" s="3"/>
      <c r="H30" s="2"/>
      <c r="I30" s="1"/>
      <c r="J30" s="3">
        <v>422</v>
      </c>
      <c r="K30" s="3"/>
      <c r="L30" s="2">
        <v>330</v>
      </c>
      <c r="M30" s="1"/>
      <c r="N30" s="3">
        <v>415</v>
      </c>
      <c r="O30" s="3">
        <v>550</v>
      </c>
      <c r="P30" s="3">
        <v>54</v>
      </c>
      <c r="Q30" s="2"/>
      <c r="R30" s="1"/>
      <c r="S30" s="3">
        <v>999</v>
      </c>
      <c r="T30" s="3">
        <v>60</v>
      </c>
      <c r="U30" s="3"/>
      <c r="V30" s="2">
        <v>5</v>
      </c>
      <c r="W30" s="1"/>
      <c r="X30" s="3">
        <v>1279</v>
      </c>
      <c r="Y30" s="3"/>
      <c r="Z30" s="3">
        <v>293</v>
      </c>
      <c r="AA30" s="2">
        <v>1</v>
      </c>
      <c r="AB30" s="1"/>
      <c r="AC30" s="3">
        <v>1381</v>
      </c>
      <c r="AD30" s="3"/>
      <c r="AE30" s="3">
        <v>166</v>
      </c>
      <c r="AF30" s="2">
        <v>16</v>
      </c>
      <c r="AG30" s="1">
        <v>717</v>
      </c>
      <c r="AH30" s="3"/>
      <c r="AI30" s="3">
        <v>79</v>
      </c>
      <c r="AJ30" s="2"/>
      <c r="AK30" s="1">
        <v>928</v>
      </c>
      <c r="AL30" s="3"/>
      <c r="AM30" s="3"/>
      <c r="AN30" s="2"/>
      <c r="AO30" s="4">
        <f>SUM(Table2[[#This Row],[AKC STEEDS HOOGER]:[W.C. de Eglantier4]])</f>
        <v>7700</v>
      </c>
    </row>
    <row r="31" spans="1:41" x14ac:dyDescent="0.25">
      <c r="A31">
        <v>1029</v>
      </c>
      <c r="B31" t="s">
        <v>28</v>
      </c>
      <c r="C31" s="1"/>
      <c r="D31" s="2"/>
      <c r="E31" s="1"/>
      <c r="F31" s="3"/>
      <c r="G31" s="3"/>
      <c r="H31" s="2"/>
      <c r="I31" s="1"/>
      <c r="J31" s="3"/>
      <c r="K31" s="3"/>
      <c r="L31" s="2">
        <v>878</v>
      </c>
      <c r="M31" s="1"/>
      <c r="N31" s="3">
        <v>27</v>
      </c>
      <c r="O31" s="3"/>
      <c r="P31" s="3">
        <v>1087</v>
      </c>
      <c r="Q31" s="2"/>
      <c r="R31" s="1"/>
      <c r="S31" s="3"/>
      <c r="T31" s="3"/>
      <c r="U31" s="3">
        <v>1376</v>
      </c>
      <c r="V31" s="2"/>
      <c r="W31" s="1"/>
      <c r="X31" s="3"/>
      <c r="Y31" s="3">
        <v>1199</v>
      </c>
      <c r="Z31" s="3">
        <v>2184</v>
      </c>
      <c r="AA31" s="2"/>
      <c r="AB31" s="1"/>
      <c r="AC31" s="3"/>
      <c r="AD31" s="3"/>
      <c r="AE31" s="3">
        <v>538</v>
      </c>
      <c r="AF31" s="2">
        <v>70</v>
      </c>
      <c r="AG31" s="1">
        <v>9</v>
      </c>
      <c r="AH31" s="3"/>
      <c r="AI31" s="3">
        <v>1837</v>
      </c>
      <c r="AJ31" s="2">
        <v>191</v>
      </c>
      <c r="AK31" s="1">
        <v>12</v>
      </c>
      <c r="AL31" s="3">
        <v>1335</v>
      </c>
      <c r="AM31" s="3">
        <v>2045</v>
      </c>
      <c r="AN31" s="2">
        <v>148</v>
      </c>
      <c r="AO31" s="4">
        <f>SUM(Table2[[#This Row],[AKC STEEDS HOOGER]:[W.C. de Eglantier4]])</f>
        <v>12936</v>
      </c>
    </row>
    <row r="32" spans="1:41" x14ac:dyDescent="0.25">
      <c r="A32">
        <v>1030</v>
      </c>
      <c r="B32" t="s">
        <v>29</v>
      </c>
      <c r="C32" s="1"/>
      <c r="D32" s="2"/>
      <c r="E32" s="1"/>
      <c r="F32" s="3"/>
      <c r="G32" s="3"/>
      <c r="H32" s="2"/>
      <c r="I32" s="1"/>
      <c r="J32" s="3">
        <v>557</v>
      </c>
      <c r="K32" s="3"/>
      <c r="L32" s="2"/>
      <c r="M32" s="1"/>
      <c r="N32" s="3">
        <v>756</v>
      </c>
      <c r="O32" s="3"/>
      <c r="P32" s="3"/>
      <c r="Q32" s="2"/>
      <c r="R32" s="1"/>
      <c r="S32" s="3">
        <v>758</v>
      </c>
      <c r="T32" s="3">
        <v>482</v>
      </c>
      <c r="U32" s="3"/>
      <c r="V32" s="2">
        <v>125</v>
      </c>
      <c r="W32" s="1"/>
      <c r="X32" s="3">
        <v>2568</v>
      </c>
      <c r="Y32" s="3">
        <v>401</v>
      </c>
      <c r="Z32" s="3"/>
      <c r="AA32" s="2">
        <v>80</v>
      </c>
      <c r="AB32" s="1"/>
      <c r="AC32" s="3">
        <v>2337</v>
      </c>
      <c r="AD32" s="3"/>
      <c r="AE32" s="3"/>
      <c r="AF32" s="2">
        <v>30</v>
      </c>
      <c r="AG32" s="1">
        <v>1182</v>
      </c>
      <c r="AH32" s="3"/>
      <c r="AI32" s="3"/>
      <c r="AJ32" s="2">
        <v>19</v>
      </c>
      <c r="AK32" s="1">
        <v>1307</v>
      </c>
      <c r="AL32" s="3"/>
      <c r="AM32" s="3"/>
      <c r="AN32" s="2">
        <v>20</v>
      </c>
      <c r="AO32" s="4">
        <f>SUM(Table2[[#This Row],[AKC STEEDS HOOGER]:[W.C. de Eglantier4]])</f>
        <v>10622</v>
      </c>
    </row>
    <row r="33" spans="1:41" x14ac:dyDescent="0.25">
      <c r="A33">
        <v>1031</v>
      </c>
      <c r="B33" t="s">
        <v>30</v>
      </c>
      <c r="C33" s="1"/>
      <c r="D33" s="2"/>
      <c r="E33" s="1"/>
      <c r="F33" s="3"/>
      <c r="G33" s="3"/>
      <c r="H33" s="2"/>
      <c r="I33" s="1"/>
      <c r="J33" s="3"/>
      <c r="K33" s="3"/>
      <c r="L33" s="2"/>
      <c r="M33" s="1"/>
      <c r="N33" s="3"/>
      <c r="O33" s="3"/>
      <c r="P33" s="3"/>
      <c r="Q33" s="2"/>
      <c r="R33" s="1"/>
      <c r="S33" s="3"/>
      <c r="T33" s="3"/>
      <c r="U33" s="3"/>
      <c r="V33" s="2"/>
      <c r="W33" s="1"/>
      <c r="X33" s="3">
        <v>1</v>
      </c>
      <c r="Y33" s="3"/>
      <c r="Z33" s="3"/>
      <c r="AA33" s="2"/>
      <c r="AB33" s="1">
        <v>2</v>
      </c>
      <c r="AC33" s="3"/>
      <c r="AD33" s="3"/>
      <c r="AE33" s="3">
        <v>1</v>
      </c>
      <c r="AF33" s="2"/>
      <c r="AG33" s="1"/>
      <c r="AH33" s="3">
        <v>10093</v>
      </c>
      <c r="AI33" s="3">
        <v>1</v>
      </c>
      <c r="AJ33" s="2">
        <v>9</v>
      </c>
      <c r="AK33" s="1"/>
      <c r="AL33" s="3"/>
      <c r="AM33" s="3"/>
      <c r="AN33" s="2"/>
      <c r="AO33" s="4">
        <f>SUM(Table2[[#This Row],[AKC STEEDS HOOGER]:[W.C. de Eglantier4]])</f>
        <v>10107</v>
      </c>
    </row>
    <row r="34" spans="1:41" x14ac:dyDescent="0.25">
      <c r="A34">
        <v>1032</v>
      </c>
      <c r="B34" t="s">
        <v>31</v>
      </c>
      <c r="C34" s="1"/>
      <c r="D34" s="2"/>
      <c r="E34" s="1"/>
      <c r="F34" s="3"/>
      <c r="G34" s="3"/>
      <c r="H34" s="2"/>
      <c r="I34" s="1"/>
      <c r="J34" s="3"/>
      <c r="K34" s="3"/>
      <c r="L34" s="2"/>
      <c r="M34" s="1"/>
      <c r="N34" s="3"/>
      <c r="O34" s="3"/>
      <c r="P34" s="3">
        <v>328</v>
      </c>
      <c r="Q34" s="2"/>
      <c r="R34" s="1"/>
      <c r="S34" s="3"/>
      <c r="T34" s="3"/>
      <c r="U34" s="3">
        <v>962</v>
      </c>
      <c r="V34" s="2"/>
      <c r="W34" s="1"/>
      <c r="X34" s="3"/>
      <c r="Y34" s="3"/>
      <c r="Z34" s="3">
        <v>1060</v>
      </c>
      <c r="AA34" s="2">
        <v>12</v>
      </c>
      <c r="AB34" s="1"/>
      <c r="AC34" s="3"/>
      <c r="AD34" s="3"/>
      <c r="AE34" s="3">
        <v>521</v>
      </c>
      <c r="AF34" s="2">
        <v>7</v>
      </c>
      <c r="AG34" s="1">
        <v>1218</v>
      </c>
      <c r="AH34" s="3"/>
      <c r="AI34" s="3"/>
      <c r="AJ34" s="2">
        <v>82</v>
      </c>
      <c r="AK34" s="1">
        <v>353</v>
      </c>
      <c r="AL34" s="3">
        <v>1534</v>
      </c>
      <c r="AM34" s="3"/>
      <c r="AN34" s="2">
        <v>78</v>
      </c>
      <c r="AO34" s="4">
        <f>SUM(Table2[[#This Row],[AKC STEEDS HOOGER]:[W.C. de Eglantier4]])</f>
        <v>6155</v>
      </c>
    </row>
    <row r="35" spans="1:41" x14ac:dyDescent="0.25">
      <c r="A35">
        <v>1033</v>
      </c>
      <c r="B35" t="s">
        <v>32</v>
      </c>
      <c r="C35" s="1"/>
      <c r="D35" s="2"/>
      <c r="E35" s="1"/>
      <c r="F35" s="3"/>
      <c r="G35" s="3"/>
      <c r="H35" s="2"/>
      <c r="I35" s="1"/>
      <c r="J35" s="3">
        <v>8</v>
      </c>
      <c r="K35" s="3"/>
      <c r="L35" s="2">
        <v>178</v>
      </c>
      <c r="M35" s="1"/>
      <c r="N35" s="3">
        <v>184</v>
      </c>
      <c r="O35" s="3"/>
      <c r="P35" s="3">
        <v>587</v>
      </c>
      <c r="Q35" s="2"/>
      <c r="R35" s="1"/>
      <c r="S35" s="3">
        <v>30</v>
      </c>
      <c r="T35" s="3"/>
      <c r="U35" s="3">
        <v>390</v>
      </c>
      <c r="V35" s="2"/>
      <c r="W35" s="1"/>
      <c r="X35" s="3">
        <v>48</v>
      </c>
      <c r="Y35" s="3">
        <v>821</v>
      </c>
      <c r="Z35" s="3">
        <v>442</v>
      </c>
      <c r="AA35" s="2"/>
      <c r="AB35" s="1"/>
      <c r="AC35" s="3">
        <v>182</v>
      </c>
      <c r="AD35" s="3"/>
      <c r="AE35" s="3">
        <v>425</v>
      </c>
      <c r="AF35" s="2"/>
      <c r="AG35" s="1"/>
      <c r="AH35" s="3"/>
      <c r="AI35" s="3">
        <v>216</v>
      </c>
      <c r="AJ35" s="2"/>
      <c r="AK35" s="1">
        <v>75</v>
      </c>
      <c r="AL35" s="3">
        <v>1803</v>
      </c>
      <c r="AM35" s="3">
        <v>233</v>
      </c>
      <c r="AN35" s="2">
        <v>1</v>
      </c>
      <c r="AO35" s="4">
        <f>SUM(Table2[[#This Row],[AKC STEEDS HOOGER]:[W.C. de Eglantier4]])</f>
        <v>5623</v>
      </c>
    </row>
    <row r="36" spans="1:41" x14ac:dyDescent="0.25">
      <c r="A36">
        <v>1034</v>
      </c>
      <c r="B36" t="s">
        <v>33</v>
      </c>
      <c r="C36" s="1"/>
      <c r="D36" s="2"/>
      <c r="E36" s="1"/>
      <c r="F36" s="3"/>
      <c r="G36" s="3"/>
      <c r="H36" s="2"/>
      <c r="I36" s="1"/>
      <c r="J36" s="3"/>
      <c r="K36" s="3"/>
      <c r="L36" s="2"/>
      <c r="M36" s="1"/>
      <c r="N36" s="3"/>
      <c r="O36" s="3">
        <v>500</v>
      </c>
      <c r="P36" s="3">
        <v>2</v>
      </c>
      <c r="Q36" s="2"/>
      <c r="R36" s="1"/>
      <c r="S36" s="3"/>
      <c r="T36" s="3">
        <v>914</v>
      </c>
      <c r="U36" s="3"/>
      <c r="V36" s="2"/>
      <c r="W36" s="1"/>
      <c r="X36" s="3"/>
      <c r="Y36" s="3"/>
      <c r="Z36" s="3"/>
      <c r="AA36" s="2"/>
      <c r="AB36" s="1"/>
      <c r="AC36" s="3"/>
      <c r="AD36" s="3">
        <v>4338</v>
      </c>
      <c r="AE36" s="3"/>
      <c r="AF36" s="2"/>
      <c r="AG36" s="1"/>
      <c r="AH36" s="3"/>
      <c r="AI36" s="3"/>
      <c r="AJ36" s="2"/>
      <c r="AK36" s="1"/>
      <c r="AL36" s="3">
        <v>4176</v>
      </c>
      <c r="AM36" s="3">
        <v>53</v>
      </c>
      <c r="AN36" s="2"/>
      <c r="AO36" s="4">
        <f>SUM(Table2[[#This Row],[AKC STEEDS HOOGER]:[W.C. de Eglantier4]])</f>
        <v>9983</v>
      </c>
    </row>
    <row r="37" spans="1:41" x14ac:dyDescent="0.25">
      <c r="A37">
        <v>1035</v>
      </c>
      <c r="B37" t="s">
        <v>34</v>
      </c>
      <c r="C37" s="1"/>
      <c r="D37" s="2"/>
      <c r="E37" s="1"/>
      <c r="F37" s="3"/>
      <c r="G37" s="3"/>
      <c r="H37" s="2"/>
      <c r="I37" s="1"/>
      <c r="J37" s="3">
        <v>142</v>
      </c>
      <c r="K37" s="3"/>
      <c r="L37" s="2"/>
      <c r="M37" s="1"/>
      <c r="N37" s="3">
        <v>74</v>
      </c>
      <c r="O37" s="3">
        <v>1580</v>
      </c>
      <c r="P37" s="3"/>
      <c r="Q37" s="2"/>
      <c r="R37" s="1"/>
      <c r="S37" s="3">
        <v>122</v>
      </c>
      <c r="T37" s="3"/>
      <c r="U37" s="3">
        <v>53</v>
      </c>
      <c r="V37" s="2"/>
      <c r="W37" s="1"/>
      <c r="X37" s="3">
        <v>418</v>
      </c>
      <c r="Y37" s="3"/>
      <c r="Z37" s="3"/>
      <c r="AA37" s="2">
        <v>9</v>
      </c>
      <c r="AB37" s="1"/>
      <c r="AC37" s="3">
        <v>80</v>
      </c>
      <c r="AD37" s="3"/>
      <c r="AE37" s="3"/>
      <c r="AF37" s="2">
        <v>5</v>
      </c>
      <c r="AG37" s="1">
        <v>43</v>
      </c>
      <c r="AH37" s="3"/>
      <c r="AI37" s="3"/>
      <c r="AJ37" s="2"/>
      <c r="AK37" s="1">
        <v>3</v>
      </c>
      <c r="AL37" s="3">
        <v>2920</v>
      </c>
      <c r="AM37" s="3"/>
      <c r="AN37" s="2"/>
      <c r="AO37" s="4">
        <f>SUM(Table2[[#This Row],[AKC STEEDS HOOGER]:[W.C. de Eglantier4]])</f>
        <v>5449</v>
      </c>
    </row>
    <row r="38" spans="1:41" x14ac:dyDescent="0.25">
      <c r="A38">
        <v>1036</v>
      </c>
      <c r="B38" t="s">
        <v>35</v>
      </c>
      <c r="C38" s="1"/>
      <c r="D38" s="2"/>
      <c r="E38" s="1"/>
      <c r="F38" s="3"/>
      <c r="G38" s="3"/>
      <c r="H38" s="2"/>
      <c r="I38" s="1"/>
      <c r="J38" s="3"/>
      <c r="K38" s="3"/>
      <c r="L38" s="2"/>
      <c r="M38" s="1"/>
      <c r="N38" s="3"/>
      <c r="O38" s="3">
        <v>1692</v>
      </c>
      <c r="P38" s="3"/>
      <c r="Q38" s="2"/>
      <c r="R38" s="1"/>
      <c r="S38" s="3"/>
      <c r="T38" s="3"/>
      <c r="U38" s="3"/>
      <c r="V38" s="2">
        <v>3</v>
      </c>
      <c r="W38" s="1"/>
      <c r="X38" s="3"/>
      <c r="Y38" s="3">
        <v>3817</v>
      </c>
      <c r="Z38" s="3"/>
      <c r="AA38" s="2">
        <v>9</v>
      </c>
      <c r="AB38" s="1"/>
      <c r="AC38" s="3"/>
      <c r="AD38" s="3">
        <v>3070</v>
      </c>
      <c r="AE38" s="3"/>
      <c r="AF38" s="2">
        <v>14</v>
      </c>
      <c r="AG38" s="1"/>
      <c r="AH38" s="3"/>
      <c r="AI38" s="3"/>
      <c r="AJ38" s="2">
        <v>7</v>
      </c>
      <c r="AK38" s="1">
        <v>4</v>
      </c>
      <c r="AL38" s="3"/>
      <c r="AM38" s="3"/>
      <c r="AN38" s="2"/>
      <c r="AO38" s="4">
        <f>SUM(Table2[[#This Row],[AKC STEEDS HOOGER]:[W.C. de Eglantier4]])</f>
        <v>8616</v>
      </c>
    </row>
    <row r="39" spans="1:41" x14ac:dyDescent="0.25">
      <c r="A39">
        <v>1037</v>
      </c>
      <c r="B39" t="s">
        <v>36</v>
      </c>
      <c r="C39" s="1"/>
      <c r="D39" s="2"/>
      <c r="E39" s="1"/>
      <c r="F39" s="3"/>
      <c r="G39" s="3"/>
      <c r="H39" s="2"/>
      <c r="I39" s="1"/>
      <c r="J39" s="3"/>
      <c r="K39" s="3"/>
      <c r="L39" s="2"/>
      <c r="M39" s="1"/>
      <c r="N39" s="3">
        <v>33</v>
      </c>
      <c r="O39" s="3">
        <v>727</v>
      </c>
      <c r="P39" s="3"/>
      <c r="Q39" s="2"/>
      <c r="R39" s="1"/>
      <c r="S39" s="3">
        <v>145</v>
      </c>
      <c r="T39" s="3"/>
      <c r="U39" s="3"/>
      <c r="V39" s="2"/>
      <c r="W39" s="1"/>
      <c r="X39" s="3">
        <v>159</v>
      </c>
      <c r="Y39" s="3">
        <v>1510</v>
      </c>
      <c r="Z39" s="3">
        <v>77</v>
      </c>
      <c r="AA39" s="2"/>
      <c r="AB39" s="1"/>
      <c r="AC39" s="3">
        <v>114</v>
      </c>
      <c r="AD39" s="3"/>
      <c r="AE39" s="3">
        <v>16</v>
      </c>
      <c r="AF39" s="2"/>
      <c r="AG39" s="1">
        <v>6</v>
      </c>
      <c r="AH39" s="3">
        <v>3677</v>
      </c>
      <c r="AI39" s="3">
        <v>130</v>
      </c>
      <c r="AJ39" s="2">
        <v>177</v>
      </c>
      <c r="AK39" s="1">
        <v>8</v>
      </c>
      <c r="AL39" s="3"/>
      <c r="AM39" s="3">
        <v>168</v>
      </c>
      <c r="AN39" s="2">
        <v>324</v>
      </c>
      <c r="AO39" s="4">
        <f>SUM(Table2[[#This Row],[AKC STEEDS HOOGER]:[W.C. de Eglantier4]])</f>
        <v>7271</v>
      </c>
    </row>
    <row r="40" spans="1:41" x14ac:dyDescent="0.25">
      <c r="A40">
        <v>1038</v>
      </c>
      <c r="B40" t="s">
        <v>37</v>
      </c>
      <c r="C40" s="1"/>
      <c r="D40" s="2"/>
      <c r="E40" s="1"/>
      <c r="F40" s="3"/>
      <c r="G40" s="3"/>
      <c r="H40" s="2"/>
      <c r="I40" s="1"/>
      <c r="J40" s="3"/>
      <c r="K40" s="3"/>
      <c r="L40" s="2"/>
      <c r="M40" s="1"/>
      <c r="N40" s="3">
        <v>45</v>
      </c>
      <c r="O40" s="3"/>
      <c r="P40" s="3">
        <v>166</v>
      </c>
      <c r="Q40" s="2"/>
      <c r="R40" s="1"/>
      <c r="S40" s="3">
        <v>135</v>
      </c>
      <c r="T40" s="3"/>
      <c r="U40" s="3">
        <v>791</v>
      </c>
      <c r="V40" s="2">
        <v>562</v>
      </c>
      <c r="W40" s="1"/>
      <c r="X40" s="3">
        <v>212</v>
      </c>
      <c r="Y40" s="3">
        <v>2244</v>
      </c>
      <c r="Z40" s="3">
        <v>1054</v>
      </c>
      <c r="AA40" s="2">
        <v>293</v>
      </c>
      <c r="AB40" s="1"/>
      <c r="AC40" s="3">
        <v>95</v>
      </c>
      <c r="AD40" s="3"/>
      <c r="AE40" s="3">
        <v>502</v>
      </c>
      <c r="AF40" s="2">
        <v>79</v>
      </c>
      <c r="AG40" s="1">
        <v>111</v>
      </c>
      <c r="AH40" s="3">
        <v>940</v>
      </c>
      <c r="AI40" s="3">
        <v>1590</v>
      </c>
      <c r="AJ40" s="2">
        <v>1</v>
      </c>
      <c r="AK40" s="1">
        <v>63</v>
      </c>
      <c r="AL40" s="3">
        <v>1173</v>
      </c>
      <c r="AM40" s="3">
        <v>1055</v>
      </c>
      <c r="AN40" s="2">
        <v>86</v>
      </c>
      <c r="AO40" s="4">
        <f>SUM(Table2[[#This Row],[AKC STEEDS HOOGER]:[W.C. de Eglantier4]])</f>
        <v>11197</v>
      </c>
    </row>
    <row r="41" spans="1:41" x14ac:dyDescent="0.25">
      <c r="A41">
        <v>1039</v>
      </c>
      <c r="B41" t="s">
        <v>38</v>
      </c>
      <c r="C41" s="1"/>
      <c r="D41" s="2"/>
      <c r="E41" s="1"/>
      <c r="F41" s="3"/>
      <c r="G41" s="3"/>
      <c r="H41" s="2"/>
      <c r="I41" s="1"/>
      <c r="J41" s="3"/>
      <c r="K41" s="3"/>
      <c r="L41" s="2"/>
      <c r="M41" s="1"/>
      <c r="N41" s="3">
        <v>54</v>
      </c>
      <c r="O41" s="3"/>
      <c r="P41" s="3"/>
      <c r="Q41" s="2">
        <v>40</v>
      </c>
      <c r="R41" s="1"/>
      <c r="S41" s="3"/>
      <c r="T41" s="3"/>
      <c r="U41" s="3"/>
      <c r="V41" s="2">
        <v>83</v>
      </c>
      <c r="W41" s="1"/>
      <c r="X41" s="3"/>
      <c r="Y41" s="3"/>
      <c r="Z41" s="3"/>
      <c r="AA41" s="2">
        <v>214</v>
      </c>
      <c r="AB41" s="1"/>
      <c r="AC41" s="3">
        <v>356</v>
      </c>
      <c r="AD41" s="3"/>
      <c r="AE41" s="3"/>
      <c r="AF41" s="2"/>
      <c r="AG41" s="1">
        <v>185</v>
      </c>
      <c r="AH41" s="3"/>
      <c r="AI41" s="3"/>
      <c r="AJ41" s="2"/>
      <c r="AK41" s="1">
        <v>331</v>
      </c>
      <c r="AL41" s="3"/>
      <c r="AM41" s="3"/>
      <c r="AN41" s="2"/>
      <c r="AO41" s="4">
        <f>SUM(Table2[[#This Row],[AKC STEEDS HOOGER]:[W.C. de Eglantier4]])</f>
        <v>1263</v>
      </c>
    </row>
    <row r="42" spans="1:41" x14ac:dyDescent="0.25">
      <c r="A42">
        <v>1040</v>
      </c>
      <c r="B42" t="s">
        <v>39</v>
      </c>
      <c r="C42" s="1"/>
      <c r="D42" s="2"/>
      <c r="E42" s="1"/>
      <c r="F42" s="3"/>
      <c r="G42" s="3"/>
      <c r="H42" s="2"/>
      <c r="I42" s="1"/>
      <c r="J42" s="3"/>
      <c r="K42" s="3"/>
      <c r="L42" s="2"/>
      <c r="M42" s="1"/>
      <c r="N42" s="3"/>
      <c r="O42" s="3"/>
      <c r="P42" s="3"/>
      <c r="Q42" s="2"/>
      <c r="R42" s="1"/>
      <c r="S42" s="3"/>
      <c r="T42" s="3">
        <v>1540</v>
      </c>
      <c r="U42" s="3"/>
      <c r="V42" s="2">
        <v>2</v>
      </c>
      <c r="W42" s="1"/>
      <c r="X42" s="3"/>
      <c r="Y42" s="3"/>
      <c r="Z42" s="3"/>
      <c r="AA42" s="2"/>
      <c r="AB42" s="1"/>
      <c r="AC42" s="3"/>
      <c r="AD42" s="3">
        <v>2102</v>
      </c>
      <c r="AE42" s="3"/>
      <c r="AF42" s="2">
        <v>17</v>
      </c>
      <c r="AG42" s="1"/>
      <c r="AH42" s="3"/>
      <c r="AI42" s="3"/>
      <c r="AJ42" s="2"/>
      <c r="AK42" s="1"/>
      <c r="AL42" s="3">
        <v>1464</v>
      </c>
      <c r="AM42" s="3"/>
      <c r="AN42" s="2"/>
      <c r="AO42" s="4">
        <f>SUM(Table2[[#This Row],[AKC STEEDS HOOGER]:[W.C. de Eglantier4]])</f>
        <v>5125</v>
      </c>
    </row>
    <row r="43" spans="1:41" x14ac:dyDescent="0.25">
      <c r="A43">
        <v>1041</v>
      </c>
      <c r="B43" t="s">
        <v>40</v>
      </c>
      <c r="C43" s="1"/>
      <c r="D43" s="2"/>
      <c r="E43" s="1"/>
      <c r="F43" s="3"/>
      <c r="G43" s="3"/>
      <c r="H43" s="2"/>
      <c r="I43" s="1"/>
      <c r="J43" s="3"/>
      <c r="K43" s="3"/>
      <c r="L43" s="2"/>
      <c r="M43" s="1"/>
      <c r="N43" s="3"/>
      <c r="O43" s="3"/>
      <c r="P43" s="3"/>
      <c r="Q43" s="2"/>
      <c r="R43" s="1"/>
      <c r="S43" s="3"/>
      <c r="T43" s="3"/>
      <c r="U43" s="3"/>
      <c r="V43" s="2"/>
      <c r="W43" s="1"/>
      <c r="X43" s="3"/>
      <c r="Y43" s="3"/>
      <c r="Z43" s="3"/>
      <c r="AA43" s="2"/>
      <c r="AB43" s="1"/>
      <c r="AC43" s="3"/>
      <c r="AD43" s="3"/>
      <c r="AE43" s="3"/>
      <c r="AF43" s="2">
        <v>874</v>
      </c>
      <c r="AG43" s="1"/>
      <c r="AH43" s="3"/>
      <c r="AI43" s="3"/>
      <c r="AJ43" s="2">
        <v>1636</v>
      </c>
      <c r="AK43" s="1"/>
      <c r="AL43" s="3">
        <v>4810</v>
      </c>
      <c r="AM43" s="3"/>
      <c r="AN43" s="2">
        <v>1505</v>
      </c>
      <c r="AO43" s="4">
        <f>SUM(Table2[[#This Row],[AKC STEEDS HOOGER]:[W.C. de Eglantier4]])</f>
        <v>8825</v>
      </c>
    </row>
    <row r="44" spans="1:41" x14ac:dyDescent="0.25">
      <c r="A44">
        <v>1042</v>
      </c>
      <c r="B44" t="s">
        <v>41</v>
      </c>
      <c r="C44" s="1"/>
      <c r="D44" s="2"/>
      <c r="E44" s="1"/>
      <c r="F44" s="3"/>
      <c r="G44" s="3"/>
      <c r="H44" s="2"/>
      <c r="I44" s="1"/>
      <c r="J44" s="3"/>
      <c r="K44" s="3"/>
      <c r="L44" s="2"/>
      <c r="M44" s="1"/>
      <c r="N44" s="3">
        <v>1</v>
      </c>
      <c r="O44" s="3"/>
      <c r="P44" s="3">
        <v>451</v>
      </c>
      <c r="Q44" s="2"/>
      <c r="R44" s="1"/>
      <c r="S44" s="3">
        <v>173</v>
      </c>
      <c r="T44" s="3"/>
      <c r="U44" s="3">
        <v>775</v>
      </c>
      <c r="V44" s="2"/>
      <c r="W44" s="1"/>
      <c r="X44" s="3">
        <v>210</v>
      </c>
      <c r="Y44" s="3"/>
      <c r="Z44" s="3">
        <v>237</v>
      </c>
      <c r="AA44" s="2"/>
      <c r="AB44" s="1"/>
      <c r="AC44" s="3">
        <v>266</v>
      </c>
      <c r="AD44" s="3"/>
      <c r="AE44" s="3">
        <v>247</v>
      </c>
      <c r="AF44" s="2">
        <v>31</v>
      </c>
      <c r="AG44" s="1">
        <v>55</v>
      </c>
      <c r="AH44" s="3"/>
      <c r="AI44" s="3">
        <v>311</v>
      </c>
      <c r="AJ44" s="2">
        <v>32</v>
      </c>
      <c r="AK44" s="1">
        <v>646</v>
      </c>
      <c r="AL44" s="3"/>
      <c r="AM44" s="3">
        <v>150</v>
      </c>
      <c r="AN44" s="2">
        <v>78</v>
      </c>
      <c r="AO44" s="4">
        <f>SUM(Table2[[#This Row],[AKC STEEDS HOOGER]:[W.C. de Eglantier4]])</f>
        <v>3663</v>
      </c>
    </row>
    <row r="45" spans="1:41" x14ac:dyDescent="0.25">
      <c r="A45">
        <v>1043</v>
      </c>
      <c r="B45" t="s">
        <v>42</v>
      </c>
      <c r="C45" s="1"/>
      <c r="D45" s="2"/>
      <c r="E45" s="1"/>
      <c r="F45" s="3"/>
      <c r="G45" s="3"/>
      <c r="H45" s="2"/>
      <c r="I45" s="1"/>
      <c r="J45" s="3"/>
      <c r="K45" s="3"/>
      <c r="L45" s="2"/>
      <c r="M45" s="1"/>
      <c r="N45" s="3">
        <v>527</v>
      </c>
      <c r="O45" s="3"/>
      <c r="P45" s="3">
        <v>56</v>
      </c>
      <c r="Q45" s="2"/>
      <c r="R45" s="1"/>
      <c r="S45" s="3">
        <v>513</v>
      </c>
      <c r="T45" s="3">
        <v>219</v>
      </c>
      <c r="U45" s="3"/>
      <c r="V45" s="2">
        <v>18</v>
      </c>
      <c r="W45" s="1"/>
      <c r="X45" s="3">
        <v>549</v>
      </c>
      <c r="Y45" s="3"/>
      <c r="Z45" s="3">
        <v>57</v>
      </c>
      <c r="AA45" s="2">
        <v>35</v>
      </c>
      <c r="AB45" s="1"/>
      <c r="AC45" s="3">
        <v>299</v>
      </c>
      <c r="AD45" s="3"/>
      <c r="AE45" s="3"/>
      <c r="AF45" s="2">
        <v>633</v>
      </c>
      <c r="AG45" s="1">
        <v>248</v>
      </c>
      <c r="AH45" s="3"/>
      <c r="AI45" s="3">
        <v>96</v>
      </c>
      <c r="AJ45" s="2">
        <v>377</v>
      </c>
      <c r="AK45" s="1">
        <v>760</v>
      </c>
      <c r="AL45" s="3"/>
      <c r="AM45" s="3">
        <v>85</v>
      </c>
      <c r="AN45" s="2">
        <v>499</v>
      </c>
      <c r="AO45" s="4">
        <f>SUM(Table2[[#This Row],[AKC STEEDS HOOGER]:[W.C. de Eglantier4]])</f>
        <v>4971</v>
      </c>
    </row>
    <row r="46" spans="1:41" x14ac:dyDescent="0.25">
      <c r="A46">
        <v>1044</v>
      </c>
      <c r="B46" t="s">
        <v>43</v>
      </c>
      <c r="C46" s="1"/>
      <c r="D46" s="2"/>
      <c r="E46" s="1"/>
      <c r="F46" s="3"/>
      <c r="G46" s="3"/>
      <c r="H46" s="2"/>
      <c r="I46" s="1"/>
      <c r="J46" s="3"/>
      <c r="K46" s="3"/>
      <c r="L46" s="2"/>
      <c r="M46" s="1"/>
      <c r="N46" s="3"/>
      <c r="O46" s="3"/>
      <c r="P46" s="3"/>
      <c r="Q46" s="2"/>
      <c r="R46" s="1"/>
      <c r="S46" s="3">
        <v>188</v>
      </c>
      <c r="T46" s="3"/>
      <c r="U46" s="3"/>
      <c r="V46" s="2">
        <v>19</v>
      </c>
      <c r="W46" s="1"/>
      <c r="X46" s="3">
        <v>871</v>
      </c>
      <c r="Y46" s="3">
        <v>1120</v>
      </c>
      <c r="Z46" s="3"/>
      <c r="AA46" s="2">
        <v>174</v>
      </c>
      <c r="AB46" s="1"/>
      <c r="AC46" s="3">
        <v>1262</v>
      </c>
      <c r="AD46" s="3"/>
      <c r="AE46" s="3"/>
      <c r="AF46" s="2">
        <v>12</v>
      </c>
      <c r="AG46" s="1">
        <v>1158</v>
      </c>
      <c r="AH46" s="3"/>
      <c r="AI46" s="3"/>
      <c r="AJ46" s="2"/>
      <c r="AK46" s="1">
        <v>396</v>
      </c>
      <c r="AL46" s="3"/>
      <c r="AM46" s="3"/>
      <c r="AN46" s="2">
        <v>19</v>
      </c>
      <c r="AO46" s="4">
        <f>SUM(Table2[[#This Row],[AKC STEEDS HOOGER]:[W.C. de Eglantier4]])</f>
        <v>5219</v>
      </c>
    </row>
    <row r="47" spans="1:41" x14ac:dyDescent="0.25">
      <c r="A47">
        <v>1045</v>
      </c>
      <c r="B47" t="s">
        <v>44</v>
      </c>
      <c r="C47" s="1"/>
      <c r="D47" s="2"/>
      <c r="E47" s="1"/>
      <c r="F47" s="3"/>
      <c r="G47" s="3"/>
      <c r="H47" s="2"/>
      <c r="I47" s="1"/>
      <c r="J47" s="3"/>
      <c r="K47" s="3"/>
      <c r="L47" s="2"/>
      <c r="M47" s="1"/>
      <c r="N47" s="3"/>
      <c r="O47" s="3"/>
      <c r="P47" s="3"/>
      <c r="Q47" s="2"/>
      <c r="R47" s="1"/>
      <c r="S47" s="3"/>
      <c r="T47" s="3"/>
      <c r="U47" s="3"/>
      <c r="V47" s="2"/>
      <c r="W47" s="1"/>
      <c r="X47" s="3">
        <v>42</v>
      </c>
      <c r="Y47" s="3">
        <v>4047</v>
      </c>
      <c r="Z47" s="3"/>
      <c r="AA47" s="2"/>
      <c r="AB47" s="1"/>
      <c r="AC47" s="3"/>
      <c r="AD47" s="3"/>
      <c r="AE47" s="3"/>
      <c r="AF47" s="2"/>
      <c r="AG47" s="1"/>
      <c r="AH47" s="3">
        <v>3243</v>
      </c>
      <c r="AI47" s="3">
        <v>13</v>
      </c>
      <c r="AJ47" s="2"/>
      <c r="AK47" s="1"/>
      <c r="AL47" s="3"/>
      <c r="AM47" s="3"/>
      <c r="AN47" s="2"/>
      <c r="AO47" s="4">
        <f>SUM(Table2[[#This Row],[AKC STEEDS HOOGER]:[W.C. de Eglantier4]])</f>
        <v>7345</v>
      </c>
    </row>
    <row r="48" spans="1:41" x14ac:dyDescent="0.25">
      <c r="A48">
        <v>1046</v>
      </c>
      <c r="B48" t="s">
        <v>45</v>
      </c>
      <c r="C48" s="1"/>
      <c r="D48" s="2"/>
      <c r="E48" s="1"/>
      <c r="F48" s="3"/>
      <c r="G48" s="3"/>
      <c r="H48" s="2"/>
      <c r="I48" s="1"/>
      <c r="J48" s="3"/>
      <c r="K48" s="3"/>
      <c r="L48" s="2"/>
      <c r="M48" s="1"/>
      <c r="N48" s="3"/>
      <c r="O48" s="3"/>
      <c r="P48" s="3"/>
      <c r="Q48" s="2"/>
      <c r="R48" s="1"/>
      <c r="S48" s="3"/>
      <c r="T48" s="3"/>
      <c r="U48" s="3"/>
      <c r="V48" s="2"/>
      <c r="W48" s="1"/>
      <c r="X48" s="3"/>
      <c r="Y48" s="3"/>
      <c r="Z48" s="3">
        <v>27</v>
      </c>
      <c r="AA48" s="2">
        <v>73</v>
      </c>
      <c r="AB48" s="1"/>
      <c r="AC48" s="3">
        <v>280</v>
      </c>
      <c r="AD48" s="3"/>
      <c r="AE48" s="3"/>
      <c r="AF48" s="2">
        <v>108</v>
      </c>
      <c r="AG48" s="1">
        <v>1</v>
      </c>
      <c r="AH48" s="3">
        <v>656</v>
      </c>
      <c r="AI48" s="3">
        <v>105</v>
      </c>
      <c r="AJ48" s="2"/>
      <c r="AK48" s="1">
        <v>1</v>
      </c>
      <c r="AL48" s="3"/>
      <c r="AM48" s="3">
        <v>127</v>
      </c>
      <c r="AN48" s="2">
        <v>115</v>
      </c>
      <c r="AO48" s="4">
        <f>SUM(Table2[[#This Row],[AKC STEEDS HOOGER]:[W.C. de Eglantier4]])</f>
        <v>1493</v>
      </c>
    </row>
    <row r="49" spans="1:41" x14ac:dyDescent="0.25">
      <c r="A49">
        <v>1047</v>
      </c>
      <c r="B49" t="s">
        <v>46</v>
      </c>
      <c r="C49" s="1"/>
      <c r="D49" s="2"/>
      <c r="E49" s="1"/>
      <c r="F49" s="3"/>
      <c r="G49" s="3"/>
      <c r="H49" s="2"/>
      <c r="I49" s="1"/>
      <c r="J49" s="3"/>
      <c r="K49" s="3"/>
      <c r="L49" s="2"/>
      <c r="M49" s="1"/>
      <c r="N49" s="3"/>
      <c r="O49" s="3"/>
      <c r="P49" s="3"/>
      <c r="Q49" s="2"/>
      <c r="R49" s="1"/>
      <c r="S49" s="3"/>
      <c r="T49" s="3"/>
      <c r="U49" s="3"/>
      <c r="V49" s="2"/>
      <c r="W49" s="1"/>
      <c r="X49" s="3"/>
      <c r="Y49" s="3"/>
      <c r="Z49" s="3"/>
      <c r="AA49" s="2">
        <v>12</v>
      </c>
      <c r="AB49" s="1"/>
      <c r="AC49" s="3"/>
      <c r="AD49" s="3">
        <v>832</v>
      </c>
      <c r="AE49" s="3"/>
      <c r="AF49" s="2"/>
      <c r="AG49" s="1"/>
      <c r="AH49" s="3"/>
      <c r="AI49" s="3"/>
      <c r="AJ49" s="2"/>
      <c r="AK49" s="1"/>
      <c r="AL49" s="3"/>
      <c r="AM49" s="3"/>
      <c r="AN49" s="2"/>
      <c r="AO49" s="4">
        <f>SUM(Table2[[#This Row],[AKC STEEDS HOOGER]:[W.C. de Eglantier4]])</f>
        <v>844</v>
      </c>
    </row>
    <row r="50" spans="1:41" x14ac:dyDescent="0.25">
      <c r="A50">
        <v>1048</v>
      </c>
      <c r="B50" t="s">
        <v>47</v>
      </c>
      <c r="C50" s="1"/>
      <c r="D50" s="2"/>
      <c r="E50" s="1"/>
      <c r="F50" s="3"/>
      <c r="G50" s="3"/>
      <c r="H50" s="2"/>
      <c r="I50" s="1"/>
      <c r="J50" s="3"/>
      <c r="K50" s="3"/>
      <c r="L50" s="2"/>
      <c r="M50" s="1"/>
      <c r="N50" s="3"/>
      <c r="O50" s="3"/>
      <c r="P50" s="3"/>
      <c r="Q50" s="2"/>
      <c r="R50" s="1"/>
      <c r="S50" s="3"/>
      <c r="T50" s="3"/>
      <c r="U50" s="3"/>
      <c r="V50" s="2"/>
      <c r="W50" s="1"/>
      <c r="X50" s="3"/>
      <c r="Y50" s="3"/>
      <c r="Z50" s="3"/>
      <c r="AA50" s="2"/>
      <c r="AB50" s="1"/>
      <c r="AC50" s="3"/>
      <c r="AD50" s="3"/>
      <c r="AE50" s="3"/>
      <c r="AF50" s="2"/>
      <c r="AG50" s="1"/>
      <c r="AH50" s="3">
        <v>3065</v>
      </c>
      <c r="AI50" s="3"/>
      <c r="AJ50" s="2"/>
      <c r="AK50" s="1"/>
      <c r="AL50" s="3">
        <v>2222</v>
      </c>
      <c r="AM50" s="3"/>
      <c r="AN50" s="2">
        <v>1</v>
      </c>
      <c r="AO50" s="4">
        <f>SUM(Table2[[#This Row],[AKC STEEDS HOOGER]:[W.C. de Eglantier4]])</f>
        <v>5288</v>
      </c>
    </row>
    <row r="51" spans="1:41" x14ac:dyDescent="0.25">
      <c r="A51">
        <v>1049</v>
      </c>
      <c r="B51" t="s">
        <v>48</v>
      </c>
      <c r="C51" s="1"/>
      <c r="D51" s="2"/>
      <c r="E51" s="1"/>
      <c r="F51" s="3"/>
      <c r="G51" s="3"/>
      <c r="H51" s="2"/>
      <c r="I51" s="1"/>
      <c r="J51" s="3"/>
      <c r="K51" s="3"/>
      <c r="L51" s="2"/>
      <c r="M51" s="1"/>
      <c r="N51" s="3"/>
      <c r="O51" s="3"/>
      <c r="P51" s="3"/>
      <c r="Q51" s="2"/>
      <c r="R51" s="1"/>
      <c r="S51" s="3"/>
      <c r="T51" s="3"/>
      <c r="U51" s="3"/>
      <c r="V51" s="2"/>
      <c r="W51" s="1"/>
      <c r="X51" s="3"/>
      <c r="Y51" s="3"/>
      <c r="Z51" s="3"/>
      <c r="AA51" s="2"/>
      <c r="AB51" s="1"/>
      <c r="AC51" s="3">
        <v>318</v>
      </c>
      <c r="AD51" s="3"/>
      <c r="AE51" s="3"/>
      <c r="AF51" s="2"/>
      <c r="AG51" s="1">
        <v>387</v>
      </c>
      <c r="AH51" s="3"/>
      <c r="AI51" s="3"/>
      <c r="AJ51" s="2"/>
      <c r="AK51" s="1">
        <v>529</v>
      </c>
      <c r="AL51" s="3">
        <v>12419</v>
      </c>
      <c r="AM51" s="3"/>
      <c r="AN51" s="2">
        <v>31</v>
      </c>
      <c r="AO51" s="4">
        <f>SUM(Table2[[#This Row],[AKC STEEDS HOOGER]:[W.C. de Eglantier4]])</f>
        <v>13684</v>
      </c>
    </row>
    <row r="52" spans="1:41" x14ac:dyDescent="0.25">
      <c r="A52">
        <v>1050</v>
      </c>
      <c r="B52" t="s">
        <v>102</v>
      </c>
      <c r="C52" s="1"/>
      <c r="D52" s="2"/>
      <c r="E52" s="1"/>
      <c r="F52" s="3"/>
      <c r="G52" s="3"/>
      <c r="H52" s="2"/>
      <c r="I52" s="1"/>
      <c r="J52" s="3"/>
      <c r="K52" s="3"/>
      <c r="L52" s="2"/>
      <c r="M52" s="1"/>
      <c r="N52" s="3"/>
      <c r="O52" s="3"/>
      <c r="P52" s="3"/>
      <c r="Q52" s="2"/>
      <c r="R52" s="1"/>
      <c r="S52" s="3"/>
      <c r="T52" s="3"/>
      <c r="U52" s="3"/>
      <c r="V52" s="2"/>
      <c r="W52" s="1"/>
      <c r="X52" s="3"/>
      <c r="Y52" s="3"/>
      <c r="Z52" s="3"/>
      <c r="AA52" s="2"/>
      <c r="AB52" s="1"/>
      <c r="AC52" s="3">
        <v>262</v>
      </c>
      <c r="AD52" s="3"/>
      <c r="AE52" s="3"/>
      <c r="AF52" s="2"/>
      <c r="AG52" s="1"/>
      <c r="AH52" s="3"/>
      <c r="AI52" s="3"/>
      <c r="AJ52" s="2"/>
      <c r="AK52" s="1"/>
      <c r="AL52" s="3"/>
      <c r="AM52" s="3">
        <v>632</v>
      </c>
      <c r="AN52" s="2">
        <v>115</v>
      </c>
      <c r="AO52" s="4">
        <f>SUM(Table2[[#This Row],[AKC STEEDS HOOGER]:[W.C. de Eglantier4]])</f>
        <v>1009</v>
      </c>
    </row>
    <row r="53" spans="1:41" x14ac:dyDescent="0.25">
      <c r="A53">
        <v>1051</v>
      </c>
      <c r="B53" t="s">
        <v>108</v>
      </c>
      <c r="C53" s="1"/>
      <c r="D53" s="2"/>
      <c r="E53" s="1"/>
      <c r="F53" s="3"/>
      <c r="G53" s="3"/>
      <c r="H53" s="2"/>
      <c r="I53" s="1"/>
      <c r="J53" s="3"/>
      <c r="K53" s="3"/>
      <c r="L53" s="2"/>
      <c r="M53" s="1"/>
      <c r="N53" s="3"/>
      <c r="O53" s="3"/>
      <c r="P53" s="3"/>
      <c r="Q53" s="2"/>
      <c r="R53" s="1"/>
      <c r="S53" s="3"/>
      <c r="T53" s="3"/>
      <c r="U53" s="3"/>
      <c r="V53" s="2"/>
      <c r="W53" s="1"/>
      <c r="X53" s="3"/>
      <c r="Y53" s="3"/>
      <c r="Z53" s="3"/>
      <c r="AA53" s="2"/>
      <c r="AB53" s="1"/>
      <c r="AC53" s="3"/>
      <c r="AD53" s="3"/>
      <c r="AE53" s="3"/>
      <c r="AF53" s="2"/>
      <c r="AG53" s="1"/>
      <c r="AH53" s="3"/>
      <c r="AI53" s="3"/>
      <c r="AJ53" s="2"/>
      <c r="AK53" s="1"/>
      <c r="AL53" s="3">
        <v>1271</v>
      </c>
      <c r="AM53" s="3">
        <v>156</v>
      </c>
      <c r="AN53" s="2"/>
      <c r="AO53" s="4">
        <f>SUM(Table2[[#This Row],[AKC STEEDS HOOGER]:[W.C. de Eglantier4]])</f>
        <v>1427</v>
      </c>
    </row>
    <row r="54" spans="1:41" x14ac:dyDescent="0.25">
      <c r="A54">
        <v>1053</v>
      </c>
      <c r="B54" t="s">
        <v>49</v>
      </c>
      <c r="C54" s="1"/>
      <c r="D54" s="2"/>
      <c r="E54" s="1"/>
      <c r="F54" s="3"/>
      <c r="G54" s="3"/>
      <c r="H54" s="2"/>
      <c r="I54" s="1"/>
      <c r="J54" s="3"/>
      <c r="K54" s="3"/>
      <c r="L54" s="2"/>
      <c r="M54" s="1"/>
      <c r="N54" s="3"/>
      <c r="O54" s="3"/>
      <c r="P54" s="3"/>
      <c r="Q54" s="2"/>
      <c r="R54" s="1"/>
      <c r="S54" s="3"/>
      <c r="T54" s="3"/>
      <c r="U54" s="3"/>
      <c r="V54" s="2"/>
      <c r="W54" s="1"/>
      <c r="X54" s="3">
        <v>57</v>
      </c>
      <c r="Y54" s="3"/>
      <c r="Z54" s="3"/>
      <c r="AA54" s="2"/>
      <c r="AB54" s="1"/>
      <c r="AC54" s="3">
        <v>310</v>
      </c>
      <c r="AD54" s="3"/>
      <c r="AE54" s="3">
        <v>378</v>
      </c>
      <c r="AF54" s="2">
        <v>6</v>
      </c>
      <c r="AG54" s="1">
        <v>471</v>
      </c>
      <c r="AH54" s="3"/>
      <c r="AI54" s="3">
        <v>222</v>
      </c>
      <c r="AJ54" s="2">
        <v>3</v>
      </c>
      <c r="AK54" s="1">
        <v>300</v>
      </c>
      <c r="AL54" s="3"/>
      <c r="AM54" s="3">
        <v>143</v>
      </c>
      <c r="AN54" s="2">
        <v>5</v>
      </c>
      <c r="AO54" s="4">
        <f>SUM(Table2[[#This Row],[AKC STEEDS HOOGER]:[W.C. de Eglantier4]])</f>
        <v>1895</v>
      </c>
    </row>
    <row r="55" spans="1:41" x14ac:dyDescent="0.25">
      <c r="A55">
        <v>1054</v>
      </c>
      <c r="B55" t="s">
        <v>50</v>
      </c>
      <c r="C55" s="1"/>
      <c r="D55" s="2"/>
      <c r="E55" s="1"/>
      <c r="F55" s="3"/>
      <c r="G55" s="3"/>
      <c r="H55" s="2"/>
      <c r="I55" s="1"/>
      <c r="J55" s="3"/>
      <c r="K55" s="3"/>
      <c r="L55" s="2"/>
      <c r="M55" s="1"/>
      <c r="N55" s="3"/>
      <c r="O55" s="3"/>
      <c r="P55" s="3"/>
      <c r="Q55" s="2"/>
      <c r="R55" s="1"/>
      <c r="S55" s="3"/>
      <c r="T55" s="3"/>
      <c r="U55" s="3"/>
      <c r="V55" s="2"/>
      <c r="W55" s="1"/>
      <c r="X55" s="3"/>
      <c r="Y55" s="3"/>
      <c r="Z55" s="3"/>
      <c r="AA55" s="2"/>
      <c r="AB55" s="1"/>
      <c r="AC55" s="3"/>
      <c r="AD55" s="3"/>
      <c r="AE55" s="3"/>
      <c r="AF55" s="2">
        <v>517</v>
      </c>
      <c r="AG55" s="1"/>
      <c r="AH55" s="3"/>
      <c r="AI55" s="3">
        <v>246</v>
      </c>
      <c r="AJ55" s="2">
        <v>844</v>
      </c>
      <c r="AK55" s="1"/>
      <c r="AL55" s="3"/>
      <c r="AM55" s="3">
        <v>8</v>
      </c>
      <c r="AN55" s="2">
        <v>623</v>
      </c>
      <c r="AO55" s="4">
        <f>SUM(Table2[[#This Row],[AKC STEEDS HOOGER]:[W.C. de Eglantier4]])</f>
        <v>2238</v>
      </c>
    </row>
    <row r="56" spans="1:41" x14ac:dyDescent="0.25">
      <c r="A56">
        <v>1055</v>
      </c>
      <c r="B56" t="s">
        <v>51</v>
      </c>
      <c r="C56" s="1"/>
      <c r="D56" s="2"/>
      <c r="E56" s="1"/>
      <c r="F56" s="3"/>
      <c r="G56" s="3"/>
      <c r="H56" s="2"/>
      <c r="I56" s="1"/>
      <c r="J56" s="3"/>
      <c r="K56" s="3"/>
      <c r="L56" s="2"/>
      <c r="M56" s="1"/>
      <c r="N56" s="3"/>
      <c r="O56" s="3"/>
      <c r="P56" s="3"/>
      <c r="Q56" s="2"/>
      <c r="R56" s="1"/>
      <c r="S56" s="3"/>
      <c r="T56" s="3"/>
      <c r="U56" s="3"/>
      <c r="V56" s="2"/>
      <c r="W56" s="1"/>
      <c r="X56" s="3"/>
      <c r="Y56" s="3"/>
      <c r="Z56" s="3">
        <v>95</v>
      </c>
      <c r="AA56" s="2"/>
      <c r="AB56" s="1"/>
      <c r="AC56" s="3"/>
      <c r="AD56" s="3"/>
      <c r="AE56" s="3">
        <v>171</v>
      </c>
      <c r="AF56" s="2"/>
      <c r="AG56" s="1"/>
      <c r="AH56" s="3">
        <v>1049</v>
      </c>
      <c r="AI56" s="3"/>
      <c r="AJ56" s="2"/>
      <c r="AK56" s="1"/>
      <c r="AL56" s="3">
        <v>2169</v>
      </c>
      <c r="AM56" s="3">
        <v>88</v>
      </c>
      <c r="AN56" s="2"/>
      <c r="AO56" s="4">
        <f>SUM(Table2[[#This Row],[AKC STEEDS HOOGER]:[W.C. de Eglantier4]])</f>
        <v>3572</v>
      </c>
    </row>
    <row r="57" spans="1:41" x14ac:dyDescent="0.25">
      <c r="A57">
        <v>1056</v>
      </c>
      <c r="B57" t="s">
        <v>52</v>
      </c>
      <c r="C57" s="1"/>
      <c r="D57" s="2"/>
      <c r="E57" s="1"/>
      <c r="F57" s="3"/>
      <c r="G57" s="3"/>
      <c r="H57" s="2"/>
      <c r="I57" s="1"/>
      <c r="J57" s="3"/>
      <c r="K57" s="3"/>
      <c r="L57" s="2"/>
      <c r="M57" s="1"/>
      <c r="N57" s="3"/>
      <c r="O57" s="3"/>
      <c r="P57" s="3"/>
      <c r="Q57" s="2"/>
      <c r="R57" s="1"/>
      <c r="S57" s="3"/>
      <c r="T57" s="3"/>
      <c r="U57" s="3"/>
      <c r="V57" s="2"/>
      <c r="W57" s="1"/>
      <c r="X57" s="3"/>
      <c r="Y57" s="3"/>
      <c r="Z57" s="3"/>
      <c r="AA57" s="2"/>
      <c r="AB57" s="1"/>
      <c r="AC57" s="3"/>
      <c r="AD57" s="3"/>
      <c r="AE57" s="3"/>
      <c r="AF57" s="2">
        <v>1</v>
      </c>
      <c r="AG57" s="1"/>
      <c r="AH57" s="3"/>
      <c r="AI57" s="3">
        <v>219</v>
      </c>
      <c r="AJ57" s="2">
        <v>19</v>
      </c>
      <c r="AK57" s="1"/>
      <c r="AL57" s="3"/>
      <c r="AM57" s="3">
        <v>107</v>
      </c>
      <c r="AN57" s="2">
        <v>183</v>
      </c>
      <c r="AO57" s="4">
        <f>SUM(Table2[[#This Row],[AKC STEEDS HOOGER]:[W.C. de Eglantier4]])</f>
        <v>529</v>
      </c>
    </row>
    <row r="58" spans="1:41" x14ac:dyDescent="0.25">
      <c r="A58">
        <v>1057</v>
      </c>
      <c r="B58" t="s">
        <v>53</v>
      </c>
      <c r="C58" s="1"/>
      <c r="D58" s="2"/>
      <c r="E58" s="1"/>
      <c r="F58" s="3"/>
      <c r="G58" s="3"/>
      <c r="H58" s="2"/>
      <c r="I58" s="1"/>
      <c r="J58" s="3"/>
      <c r="K58" s="3"/>
      <c r="L58" s="2"/>
      <c r="M58" s="1"/>
      <c r="N58" s="3"/>
      <c r="O58" s="3"/>
      <c r="P58" s="3"/>
      <c r="Q58" s="2"/>
      <c r="R58" s="1"/>
      <c r="S58" s="3"/>
      <c r="T58" s="3"/>
      <c r="U58" s="3"/>
      <c r="V58" s="2"/>
      <c r="W58" s="1"/>
      <c r="X58" s="3"/>
      <c r="Y58" s="3"/>
      <c r="Z58" s="3"/>
      <c r="AA58" s="2"/>
      <c r="AB58" s="1"/>
      <c r="AC58" s="3"/>
      <c r="AD58" s="3"/>
      <c r="AE58" s="3">
        <v>122</v>
      </c>
      <c r="AF58" s="2">
        <v>258</v>
      </c>
      <c r="AG58" s="1"/>
      <c r="AH58" s="3"/>
      <c r="AI58" s="3">
        <v>81</v>
      </c>
      <c r="AJ58" s="2"/>
      <c r="AK58" s="1"/>
      <c r="AL58" s="3"/>
      <c r="AM58" s="3">
        <v>46</v>
      </c>
      <c r="AN58" s="2">
        <v>34</v>
      </c>
      <c r="AO58" s="4">
        <f>SUM(Table2[[#This Row],[AKC STEEDS HOOGER]:[W.C. de Eglantier4]])</f>
        <v>541</v>
      </c>
    </row>
    <row r="59" spans="1:41" x14ac:dyDescent="0.25">
      <c r="A59">
        <v>1058</v>
      </c>
      <c r="B59" t="s">
        <v>107</v>
      </c>
      <c r="C59" s="1"/>
      <c r="D59" s="2"/>
      <c r="E59" s="1"/>
      <c r="F59" s="3"/>
      <c r="G59" s="3"/>
      <c r="H59" s="2"/>
      <c r="I59" s="1"/>
      <c r="J59" s="3"/>
      <c r="K59" s="3"/>
      <c r="L59" s="2"/>
      <c r="M59" s="1"/>
      <c r="N59" s="3"/>
      <c r="O59" s="3"/>
      <c r="P59" s="3"/>
      <c r="Q59" s="2"/>
      <c r="R59" s="1"/>
      <c r="S59" s="3"/>
      <c r="T59" s="3"/>
      <c r="U59" s="3"/>
      <c r="V59" s="2"/>
      <c r="W59" s="1"/>
      <c r="X59" s="3"/>
      <c r="Y59" s="3"/>
      <c r="Z59" s="3"/>
      <c r="AA59" s="2"/>
      <c r="AB59" s="1"/>
      <c r="AC59" s="3"/>
      <c r="AD59" s="3"/>
      <c r="AE59" s="3"/>
      <c r="AF59" s="2"/>
      <c r="AG59" s="1"/>
      <c r="AH59" s="3"/>
      <c r="AI59" s="3"/>
      <c r="AJ59" s="2"/>
      <c r="AK59" s="1"/>
      <c r="AL59" s="3">
        <v>627</v>
      </c>
      <c r="AM59" s="3">
        <v>43</v>
      </c>
      <c r="AN59" s="2"/>
      <c r="AO59" s="4">
        <f>SUM(Table2[[#This Row],[AKC STEEDS HOOGER]:[W.C. de Eglantier4]])</f>
        <v>670</v>
      </c>
    </row>
    <row r="60" spans="1:41" x14ac:dyDescent="0.25">
      <c r="A60">
        <v>1059</v>
      </c>
      <c r="B60" t="s">
        <v>54</v>
      </c>
      <c r="C60" s="1"/>
      <c r="D60" s="2"/>
      <c r="E60" s="1"/>
      <c r="F60" s="3"/>
      <c r="G60" s="3"/>
      <c r="H60" s="2"/>
      <c r="I60" s="1"/>
      <c r="J60" s="3"/>
      <c r="K60" s="3"/>
      <c r="L60" s="2"/>
      <c r="M60" s="1"/>
      <c r="N60" s="3"/>
      <c r="O60" s="3"/>
      <c r="P60" s="3"/>
      <c r="Q60" s="2"/>
      <c r="R60" s="1"/>
      <c r="S60" s="3"/>
      <c r="T60" s="3"/>
      <c r="U60" s="3"/>
      <c r="V60" s="2"/>
      <c r="W60" s="1"/>
      <c r="X60" s="3"/>
      <c r="Y60" s="3"/>
      <c r="Z60" s="3"/>
      <c r="AA60" s="2"/>
      <c r="AB60" s="1"/>
      <c r="AC60" s="3">
        <v>108</v>
      </c>
      <c r="AD60" s="3"/>
      <c r="AE60" s="3">
        <v>11</v>
      </c>
      <c r="AF60" s="2">
        <v>253</v>
      </c>
      <c r="AG60" s="1">
        <v>24</v>
      </c>
      <c r="AH60" s="3"/>
      <c r="AI60" s="3">
        <v>13</v>
      </c>
      <c r="AJ60" s="2">
        <v>329</v>
      </c>
      <c r="AK60" s="1">
        <v>358</v>
      </c>
      <c r="AL60" s="3"/>
      <c r="AM60" s="3">
        <v>48</v>
      </c>
      <c r="AN60" s="2">
        <v>126</v>
      </c>
      <c r="AO60" s="4">
        <f>SUM(Table2[[#This Row],[AKC STEEDS HOOGER]:[W.C. de Eglantier4]])</f>
        <v>1270</v>
      </c>
    </row>
    <row r="61" spans="1:41" x14ac:dyDescent="0.25">
      <c r="A61">
        <v>1060</v>
      </c>
      <c r="B61" t="s">
        <v>55</v>
      </c>
      <c r="C61" s="1"/>
      <c r="D61" s="2"/>
      <c r="E61" s="1"/>
      <c r="F61" s="3"/>
      <c r="G61" s="3"/>
      <c r="H61" s="2"/>
      <c r="I61" s="1"/>
      <c r="J61" s="3"/>
      <c r="K61" s="3"/>
      <c r="L61" s="2"/>
      <c r="M61" s="1"/>
      <c r="N61" s="3"/>
      <c r="O61" s="3"/>
      <c r="P61" s="3"/>
      <c r="Q61" s="2"/>
      <c r="R61" s="1"/>
      <c r="S61" s="3"/>
      <c r="T61" s="3"/>
      <c r="U61" s="3"/>
      <c r="V61" s="2"/>
      <c r="W61" s="1"/>
      <c r="X61" s="3"/>
      <c r="Y61" s="3"/>
      <c r="Z61" s="3"/>
      <c r="AA61" s="2"/>
      <c r="AB61" s="1"/>
      <c r="AC61" s="3"/>
      <c r="AD61" s="3"/>
      <c r="AE61" s="3"/>
      <c r="AF61" s="2">
        <v>1136</v>
      </c>
      <c r="AG61" s="1"/>
      <c r="AH61" s="3"/>
      <c r="AI61" s="3"/>
      <c r="AJ61" s="2">
        <v>350</v>
      </c>
      <c r="AK61" s="1"/>
      <c r="AL61" s="3"/>
      <c r="AM61" s="3"/>
      <c r="AN61" s="2">
        <v>180</v>
      </c>
      <c r="AO61" s="4">
        <f>SUM(Table2[[#This Row],[AKC STEEDS HOOGER]:[W.C. de Eglantier4]])</f>
        <v>1666</v>
      </c>
    </row>
    <row r="62" spans="1:41" x14ac:dyDescent="0.25">
      <c r="A62">
        <v>1061</v>
      </c>
      <c r="B62" t="s">
        <v>103</v>
      </c>
      <c r="C62" s="1"/>
      <c r="D62" s="2"/>
      <c r="E62" s="1"/>
      <c r="F62" s="3"/>
      <c r="G62" s="3"/>
      <c r="H62" s="2"/>
      <c r="I62" s="1"/>
      <c r="J62" s="3"/>
      <c r="K62" s="3"/>
      <c r="L62" s="2"/>
      <c r="M62" s="1"/>
      <c r="N62" s="3"/>
      <c r="O62" s="3"/>
      <c r="P62" s="3"/>
      <c r="Q62" s="2"/>
      <c r="R62" s="1"/>
      <c r="S62" s="3"/>
      <c r="T62" s="3"/>
      <c r="U62" s="3"/>
      <c r="V62" s="2"/>
      <c r="W62" s="1"/>
      <c r="X62" s="3"/>
      <c r="Y62" s="3"/>
      <c r="Z62" s="3"/>
      <c r="AA62" s="2"/>
      <c r="AB62" s="1"/>
      <c r="AC62" s="3"/>
      <c r="AD62" s="3"/>
      <c r="AE62" s="3"/>
      <c r="AF62" s="2"/>
      <c r="AG62" s="1">
        <v>420</v>
      </c>
      <c r="AH62" s="3"/>
      <c r="AI62" s="3"/>
      <c r="AJ62" s="2"/>
      <c r="AK62" s="1">
        <v>891</v>
      </c>
      <c r="AL62" s="3"/>
      <c r="AM62" s="3"/>
      <c r="AN62" s="2">
        <v>159</v>
      </c>
      <c r="AO62" s="4">
        <f>SUM(Table2[[#This Row],[AKC STEEDS HOOGER]:[W.C. de Eglantier4]])</f>
        <v>1470</v>
      </c>
    </row>
    <row r="63" spans="1:41" x14ac:dyDescent="0.25">
      <c r="A63">
        <v>1062</v>
      </c>
      <c r="B63" t="s">
        <v>104</v>
      </c>
      <c r="C63" s="1"/>
      <c r="D63" s="2"/>
      <c r="E63" s="1"/>
      <c r="F63" s="3"/>
      <c r="G63" s="3"/>
      <c r="H63" s="2"/>
      <c r="I63" s="1"/>
      <c r="J63" s="3"/>
      <c r="K63" s="3"/>
      <c r="L63" s="2"/>
      <c r="M63" s="1"/>
      <c r="N63" s="3"/>
      <c r="O63" s="3"/>
      <c r="P63" s="3"/>
      <c r="Q63" s="2"/>
      <c r="R63" s="1"/>
      <c r="S63" s="3"/>
      <c r="T63" s="3"/>
      <c r="U63" s="3"/>
      <c r="V63" s="2"/>
      <c r="W63" s="1"/>
      <c r="X63" s="3"/>
      <c r="Y63" s="3"/>
      <c r="Z63" s="3"/>
      <c r="AA63" s="2"/>
      <c r="AB63" s="1"/>
      <c r="AC63" s="3"/>
      <c r="AD63" s="3"/>
      <c r="AE63" s="3"/>
      <c r="AF63" s="2"/>
      <c r="AG63" s="1">
        <v>10</v>
      </c>
      <c r="AH63" s="3"/>
      <c r="AI63" s="3"/>
      <c r="AJ63" s="2"/>
      <c r="AK63" s="1">
        <v>514</v>
      </c>
      <c r="AL63" s="3"/>
      <c r="AM63" s="3"/>
      <c r="AN63" s="2"/>
      <c r="AO63" s="4">
        <f>SUM(Table2[[#This Row],[AKC STEEDS HOOGER]:[W.C. de Eglantier4]])</f>
        <v>524</v>
      </c>
    </row>
    <row r="64" spans="1:41" x14ac:dyDescent="0.25">
      <c r="A64">
        <v>1063</v>
      </c>
      <c r="B64" t="s">
        <v>105</v>
      </c>
      <c r="C64" s="1"/>
      <c r="D64" s="2"/>
      <c r="E64" s="1"/>
      <c r="F64" s="3"/>
      <c r="G64" s="3"/>
      <c r="H64" s="2"/>
      <c r="I64" s="1"/>
      <c r="J64" s="3"/>
      <c r="K64" s="3"/>
      <c r="L64" s="2"/>
      <c r="M64" s="1"/>
      <c r="N64" s="3"/>
      <c r="O64" s="3"/>
      <c r="P64" s="3"/>
      <c r="Q64" s="2"/>
      <c r="R64" s="1"/>
      <c r="S64" s="3"/>
      <c r="T64" s="3"/>
      <c r="U64" s="3"/>
      <c r="V64" s="2"/>
      <c r="W64" s="1"/>
      <c r="X64" s="3"/>
      <c r="Y64" s="3"/>
      <c r="Z64" s="3"/>
      <c r="AA64" s="2"/>
      <c r="AB64" s="1"/>
      <c r="AC64" s="3"/>
      <c r="AD64" s="3"/>
      <c r="AE64" s="3"/>
      <c r="AF64" s="2"/>
      <c r="AG64" s="1"/>
      <c r="AH64" s="3"/>
      <c r="AI64" s="3"/>
      <c r="AJ64" s="2"/>
      <c r="AK64" s="1">
        <v>1608</v>
      </c>
      <c r="AL64" s="3"/>
      <c r="AM64" s="3"/>
      <c r="AN64" s="2">
        <v>4</v>
      </c>
      <c r="AO64" s="4">
        <f>SUM(Table2[[#This Row],[AKC STEEDS HOOGER]:[W.C. de Eglantier4]])</f>
        <v>1612</v>
      </c>
    </row>
    <row r="65" spans="1:41" x14ac:dyDescent="0.25">
      <c r="A65">
        <v>1065</v>
      </c>
      <c r="B65" t="s">
        <v>106</v>
      </c>
      <c r="C65" s="1"/>
      <c r="D65" s="2"/>
      <c r="E65" s="1"/>
      <c r="F65" s="3"/>
      <c r="G65" s="3"/>
      <c r="H65" s="2"/>
      <c r="I65" s="1"/>
      <c r="J65" s="3"/>
      <c r="K65" s="3"/>
      <c r="L65" s="2"/>
      <c r="M65" s="1"/>
      <c r="N65" s="3"/>
      <c r="O65" s="3"/>
      <c r="P65" s="3"/>
      <c r="Q65" s="2"/>
      <c r="R65" s="1"/>
      <c r="S65" s="3"/>
      <c r="T65" s="3"/>
      <c r="U65" s="3"/>
      <c r="V65" s="2"/>
      <c r="W65" s="1"/>
      <c r="X65" s="3"/>
      <c r="Y65" s="3"/>
      <c r="Z65" s="3"/>
      <c r="AA65" s="2"/>
      <c r="AB65" s="1"/>
      <c r="AC65" s="3"/>
      <c r="AD65" s="3"/>
      <c r="AE65" s="3"/>
      <c r="AF65" s="2"/>
      <c r="AG65" s="1"/>
      <c r="AH65" s="3"/>
      <c r="AI65" s="3"/>
      <c r="AJ65" s="2"/>
      <c r="AK65" s="1">
        <v>774</v>
      </c>
      <c r="AL65" s="3"/>
      <c r="AM65" s="3"/>
      <c r="AN65" s="2"/>
      <c r="AO65" s="4">
        <f>SUM(Table2[[#This Row],[AKC STEEDS HOOGER]:[W.C. de Eglantier4]])</f>
        <v>774</v>
      </c>
    </row>
    <row r="66" spans="1:41" ht="15.75" thickBot="1" x14ac:dyDescent="0.3">
      <c r="A66" s="4"/>
      <c r="B66" s="4" t="s">
        <v>114</v>
      </c>
      <c r="C66" s="5">
        <f>SUBTOTAL(109,Table2[AKC STEEDS HOOGER])</f>
        <v>62</v>
      </c>
      <c r="D66" s="6">
        <f>SUBTOTAL(109,Table2[ALBERT HEIJN FR. 4068])</f>
        <v>9</v>
      </c>
      <c r="E66" s="5">
        <f>SUBTOTAL(109,Table2[AKC STEEDS HOOGER2])</f>
        <v>188</v>
      </c>
      <c r="F66" s="7">
        <f>SUBTOTAL(109,Table2[ALBERT HEIJN FR. 40683])</f>
        <v>566</v>
      </c>
      <c r="G66" s="7">
        <f>SUBTOTAL(109,Table2[Demo DepotSystem])</f>
        <v>3118</v>
      </c>
      <c r="H66" s="6">
        <f>SUBTOTAL(109,Table2[JUMBO WIEGMANS Z.O.])</f>
        <v>220</v>
      </c>
      <c r="I66" s="5">
        <f>SUBTOTAL(109,Table2[AKC STEEDS HOOGER4])</f>
        <v>248</v>
      </c>
      <c r="J66" s="7">
        <f>SUBTOTAL(109,Table2[ALBERT HEIJN FR. 40685])</f>
        <v>4628</v>
      </c>
      <c r="K66" s="7">
        <f>SUBTOTAL(109,Table2[Demo DepotSystem6])</f>
        <v>10890</v>
      </c>
      <c r="L66" s="6">
        <f>SUBTOTAL(109,Table2[JUMBO WIEGMANS Z.O.7])</f>
        <v>1940</v>
      </c>
      <c r="M66" s="5">
        <f>SUBTOTAL(109,Table2[AKC STEEDS HOOGER8])</f>
        <v>2</v>
      </c>
      <c r="N66" s="7">
        <f>SUBTOTAL(109,Table2[ALBERT HEIJN FR. 40689])</f>
        <v>10365</v>
      </c>
      <c r="O66" s="7">
        <f>SUBTOTAL(109,Table2[Demo DepotSystem10])</f>
        <v>11787</v>
      </c>
      <c r="P66" s="7">
        <f>SUBTOTAL(109,Table2[JUMBO WIEGMANS Z.O.11])</f>
        <v>4647</v>
      </c>
      <c r="Q66" s="6">
        <f>SUBTOTAL(109,Table2[W.C. de Eglantier])</f>
        <v>264</v>
      </c>
      <c r="R66" s="5">
        <f>SUBTOTAL(109,Table2[AKC STEEDS HOOGER12])</f>
        <v>186</v>
      </c>
      <c r="S66" s="7">
        <f>SUBTOTAL(109,Table2[ALBERT HEIJN FR. 406813])</f>
        <v>16918</v>
      </c>
      <c r="T66" s="7">
        <f>SUBTOTAL(109,Table2[Demo DepotSystem14])</f>
        <v>21298</v>
      </c>
      <c r="U66" s="7">
        <f>SUBTOTAL(109,Table2[JUMBO WIEGMANS Z.O.15])</f>
        <v>5127</v>
      </c>
      <c r="V66" s="6">
        <f>SUBTOTAL(109,Table2[W.C. de Eglantier16])</f>
        <v>8732</v>
      </c>
      <c r="W66" s="5">
        <f>SUBTOTAL(109,Table2[AKC STEEDS HOOGER17])</f>
        <v>96</v>
      </c>
      <c r="X66" s="7">
        <f>SUBTOTAL(109,Table2[ALBERT HEIJN FR. 406818])</f>
        <v>21033</v>
      </c>
      <c r="Y66" s="7">
        <f>SUBTOTAL(109,Table2[Demo DepotSystem19])</f>
        <v>28105</v>
      </c>
      <c r="Z66" s="7">
        <f>SUBTOTAL(109,Table2[JUMBO WIEGMANS Z.O.20])</f>
        <v>8070</v>
      </c>
      <c r="AA66" s="6">
        <f>SUBTOTAL(109,Table2[W.C. de Eglantier21])</f>
        <v>11639</v>
      </c>
      <c r="AB66" s="5">
        <f>SUBTOTAL(109,Table2[AKC STEEDS HOOGER22])</f>
        <v>19</v>
      </c>
      <c r="AC66" s="7">
        <f>SUBTOTAL(109,Table2[ALBERT HEIJN FR. 406823])</f>
        <v>23576</v>
      </c>
      <c r="AD66" s="7">
        <f>SUBTOTAL(109,Table2[Demo DepotSystem24])</f>
        <v>21415</v>
      </c>
      <c r="AE66" s="7">
        <f>SUBTOTAL(109,Table2[JUMBO WIEGMANS Z.O.25])</f>
        <v>7720</v>
      </c>
      <c r="AF66" s="6">
        <f>SUBTOTAL(109,Table2[W.C. de Eglantier26])</f>
        <v>10595</v>
      </c>
      <c r="AG66" s="5">
        <f>SUBTOTAL(109,Table2[ALBERT HEIJN FR. 406827])</f>
        <v>16066</v>
      </c>
      <c r="AH66" s="7">
        <f>SUBTOTAL(109,Table2[Demo DepotSystem28])</f>
        <v>33274</v>
      </c>
      <c r="AI66" s="7">
        <f>SUBTOTAL(109,Table2[JUMBO WIEGMANS Z.O.29])</f>
        <v>8320</v>
      </c>
      <c r="AJ66" s="6">
        <f>SUBTOTAL(109,Table2[W.C. de Eglantier30])</f>
        <v>9243</v>
      </c>
      <c r="AK66" s="5">
        <f>SUBTOTAL(109,Table2[ALBERT HEIJN FR. 406831])</f>
        <v>19764</v>
      </c>
      <c r="AL66" s="7">
        <f>SUBTOTAL(109,Table2[Demo DepotSystem2])</f>
        <v>66938</v>
      </c>
      <c r="AM66" s="7">
        <f>SUBTOTAL(109,Table2[JUMBO WIEGMANS Z.O.3])</f>
        <v>7516</v>
      </c>
      <c r="AN66" s="6">
        <f>SUBTOTAL(109,Table2[W.C. de Eglantier4])</f>
        <v>8457</v>
      </c>
      <c r="AO66" s="4">
        <f>SUM(Table2[Groot totaal])</f>
        <v>403041</v>
      </c>
    </row>
  </sheetData>
  <mergeCells count="9">
    <mergeCell ref="AK1:AN1"/>
    <mergeCell ref="AB1:AF1"/>
    <mergeCell ref="AG1:AJ1"/>
    <mergeCell ref="C1:D1"/>
    <mergeCell ref="E1:H1"/>
    <mergeCell ref="I1:L1"/>
    <mergeCell ref="M1:Q1"/>
    <mergeCell ref="R1:V1"/>
    <mergeCell ref="W1:AA1"/>
  </mergeCells>
  <conditionalFormatting sqref="AL1:AL1048576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N66"/>
  <sheetViews>
    <sheetView topLeftCell="C25" workbookViewId="0">
      <selection activeCell="N66" sqref="N66"/>
    </sheetView>
  </sheetViews>
  <sheetFormatPr defaultRowHeight="15" x14ac:dyDescent="0.25"/>
  <cols>
    <col min="1" max="1" width="23.42578125" customWidth="1"/>
    <col min="2" max="2" width="24.5703125" customWidth="1"/>
    <col min="3" max="3" width="22.7109375" customWidth="1"/>
    <col min="4" max="4" width="26" customWidth="1"/>
    <col min="5" max="5" width="20.28515625" customWidth="1"/>
    <col min="6" max="6" width="24.5703125" customWidth="1"/>
    <col min="7" max="7" width="22.7109375" customWidth="1"/>
    <col min="8" max="8" width="26" customWidth="1"/>
    <col min="9" max="9" width="20.28515625" customWidth="1"/>
    <col min="10" max="10" width="24.5703125" customWidth="1"/>
    <col min="11" max="11" width="21.7109375" customWidth="1"/>
    <col min="12" max="12" width="25" customWidth="1"/>
    <col min="13" max="13" width="19.28515625" customWidth="1"/>
  </cols>
  <sheetData>
    <row r="1" spans="1:14" x14ac:dyDescent="0.25">
      <c r="A1" s="15" t="s">
        <v>66</v>
      </c>
      <c r="B1" s="15"/>
      <c r="C1" s="15"/>
      <c r="D1" s="15"/>
      <c r="E1" s="15"/>
      <c r="F1" s="15" t="s">
        <v>67</v>
      </c>
      <c r="G1" s="15"/>
      <c r="H1" s="15"/>
      <c r="I1" s="15"/>
      <c r="J1" s="15" t="s">
        <v>113</v>
      </c>
      <c r="K1" s="15"/>
      <c r="L1" s="15"/>
      <c r="M1" s="15"/>
    </row>
    <row r="2" spans="1:14" x14ac:dyDescent="0.25">
      <c r="A2" t="s">
        <v>93</v>
      </c>
      <c r="B2" t="s">
        <v>94</v>
      </c>
      <c r="C2" t="s">
        <v>95</v>
      </c>
      <c r="D2" t="s">
        <v>96</v>
      </c>
      <c r="E2" t="s">
        <v>97</v>
      </c>
      <c r="F2" t="s">
        <v>98</v>
      </c>
      <c r="G2" t="s">
        <v>99</v>
      </c>
      <c r="H2" t="s">
        <v>100</v>
      </c>
      <c r="I2" t="s">
        <v>101</v>
      </c>
      <c r="J2" t="s">
        <v>109</v>
      </c>
      <c r="K2" t="s">
        <v>110</v>
      </c>
      <c r="L2" t="s">
        <v>111</v>
      </c>
      <c r="M2" t="s">
        <v>112</v>
      </c>
      <c r="N2" t="s">
        <v>115</v>
      </c>
    </row>
    <row r="3" spans="1:14" x14ac:dyDescent="0.25">
      <c r="A3">
        <v>17</v>
      </c>
      <c r="B3">
        <v>2266</v>
      </c>
      <c r="D3">
        <v>3</v>
      </c>
      <c r="E3">
        <v>8</v>
      </c>
      <c r="F3">
        <v>1083</v>
      </c>
      <c r="H3">
        <v>107</v>
      </c>
      <c r="I3">
        <v>4</v>
      </c>
      <c r="J3">
        <v>823</v>
      </c>
      <c r="K3">
        <v>316</v>
      </c>
      <c r="M3">
        <v>15</v>
      </c>
      <c r="N3" s="4">
        <f>SUM(Table4[[#This Row],[AKC STEEDS HOOGER22]:[W.C. de Eglantier4]])</f>
        <v>4642</v>
      </c>
    </row>
    <row r="4" spans="1:14" x14ac:dyDescent="0.25">
      <c r="C4">
        <v>1202</v>
      </c>
      <c r="D4">
        <v>115</v>
      </c>
      <c r="G4">
        <v>666</v>
      </c>
      <c r="H4">
        <v>101</v>
      </c>
      <c r="L4">
        <v>12</v>
      </c>
      <c r="N4" s="4">
        <f>SUM(Table4[[#This Row],[AKC STEEDS HOOGER22]:[W.C. de Eglantier4]])</f>
        <v>2096</v>
      </c>
    </row>
    <row r="5" spans="1:14" x14ac:dyDescent="0.25">
      <c r="B5">
        <v>96</v>
      </c>
      <c r="D5">
        <v>644</v>
      </c>
      <c r="E5">
        <v>58</v>
      </c>
      <c r="F5">
        <v>8</v>
      </c>
      <c r="H5">
        <v>556</v>
      </c>
      <c r="I5">
        <v>56</v>
      </c>
      <c r="J5">
        <v>5</v>
      </c>
      <c r="K5">
        <v>5851</v>
      </c>
      <c r="L5">
        <v>347</v>
      </c>
      <c r="M5">
        <v>17</v>
      </c>
      <c r="N5" s="4">
        <f>SUM(Table4[[#This Row],[AKC STEEDS HOOGER22]:[W.C. de Eglantier4]])</f>
        <v>7638</v>
      </c>
    </row>
    <row r="6" spans="1:14" x14ac:dyDescent="0.25">
      <c r="K6">
        <v>2991</v>
      </c>
      <c r="L6">
        <v>245</v>
      </c>
      <c r="N6" s="4">
        <f>SUM(Table4[[#This Row],[AKC STEEDS HOOGER22]:[W.C. de Eglantier4]])</f>
        <v>3236</v>
      </c>
    </row>
    <row r="7" spans="1:14" x14ac:dyDescent="0.25">
      <c r="E7">
        <v>73</v>
      </c>
      <c r="I7">
        <v>28</v>
      </c>
      <c r="M7">
        <v>18</v>
      </c>
      <c r="N7" s="4">
        <f>SUM(Table4[[#This Row],[AKC STEEDS HOOGER22]:[W.C. de Eglantier4]])</f>
        <v>119</v>
      </c>
    </row>
    <row r="8" spans="1:14" x14ac:dyDescent="0.25">
      <c r="D8">
        <v>364</v>
      </c>
      <c r="H8">
        <v>34</v>
      </c>
      <c r="K8">
        <v>10165</v>
      </c>
      <c r="L8">
        <v>15</v>
      </c>
      <c r="N8" s="4">
        <f>SUM(Table4[[#This Row],[AKC STEEDS HOOGER22]:[W.C. de Eglantier4]])</f>
        <v>10578</v>
      </c>
    </row>
    <row r="9" spans="1:14" x14ac:dyDescent="0.25">
      <c r="C9">
        <v>4609</v>
      </c>
      <c r="E9">
        <v>1</v>
      </c>
      <c r="F9">
        <v>11</v>
      </c>
      <c r="J9">
        <v>4</v>
      </c>
      <c r="N9" s="4">
        <f>SUM(Table4[[#This Row],[AKC STEEDS HOOGER22]:[W.C. de Eglantier4]])</f>
        <v>4625</v>
      </c>
    </row>
    <row r="10" spans="1:14" x14ac:dyDescent="0.25">
      <c r="C10">
        <v>2383</v>
      </c>
      <c r="F10">
        <v>248</v>
      </c>
      <c r="K10">
        <v>3544</v>
      </c>
      <c r="M10">
        <v>7</v>
      </c>
      <c r="N10" s="4">
        <f>SUM(Table4[[#This Row],[AKC STEEDS HOOGER22]:[W.C. de Eglantier4]])</f>
        <v>6182</v>
      </c>
    </row>
    <row r="11" spans="1:14" x14ac:dyDescent="0.25">
      <c r="B11">
        <v>335</v>
      </c>
      <c r="D11">
        <v>2593</v>
      </c>
      <c r="H11">
        <v>2019</v>
      </c>
      <c r="L11">
        <v>1297</v>
      </c>
      <c r="M11">
        <v>52</v>
      </c>
      <c r="N11" s="4">
        <f>SUM(Table4[[#This Row],[AKC STEEDS HOOGER22]:[W.C. de Eglantier4]])</f>
        <v>6296</v>
      </c>
    </row>
    <row r="12" spans="1:14" x14ac:dyDescent="0.25">
      <c r="F12">
        <v>129</v>
      </c>
      <c r="J12">
        <v>138</v>
      </c>
      <c r="N12" s="4">
        <f>SUM(Table4[[#This Row],[AKC STEEDS HOOGER22]:[W.C. de Eglantier4]])</f>
        <v>267</v>
      </c>
    </row>
    <row r="13" spans="1:14" x14ac:dyDescent="0.25">
      <c r="C13">
        <v>677</v>
      </c>
      <c r="K13">
        <v>1249</v>
      </c>
      <c r="N13" s="4">
        <f>SUM(Table4[[#This Row],[AKC STEEDS HOOGER22]:[W.C. de Eglantier4]])</f>
        <v>1926</v>
      </c>
    </row>
    <row r="14" spans="1:14" x14ac:dyDescent="0.25">
      <c r="B14">
        <v>1399</v>
      </c>
      <c r="F14">
        <v>253</v>
      </c>
      <c r="G14">
        <v>1347</v>
      </c>
      <c r="J14">
        <v>769</v>
      </c>
      <c r="N14" s="4">
        <f>SUM(Table4[[#This Row],[AKC STEEDS HOOGER22]:[W.C. de Eglantier4]])</f>
        <v>3768</v>
      </c>
    </row>
    <row r="15" spans="1:14" x14ac:dyDescent="0.25">
      <c r="B15">
        <v>437</v>
      </c>
      <c r="D15">
        <v>169</v>
      </c>
      <c r="E15">
        <v>70</v>
      </c>
      <c r="F15">
        <v>331</v>
      </c>
      <c r="H15">
        <v>122</v>
      </c>
      <c r="J15">
        <v>137</v>
      </c>
      <c r="K15">
        <v>1098</v>
      </c>
      <c r="L15">
        <v>107</v>
      </c>
      <c r="N15" s="4">
        <f>SUM(Table4[[#This Row],[AKC STEEDS HOOGER22]:[W.C. de Eglantier4]])</f>
        <v>2471</v>
      </c>
    </row>
    <row r="16" spans="1:14" x14ac:dyDescent="0.25">
      <c r="B16">
        <v>28</v>
      </c>
      <c r="F16">
        <v>46</v>
      </c>
      <c r="G16">
        <v>5730</v>
      </c>
      <c r="J16">
        <v>13</v>
      </c>
      <c r="N16" s="4">
        <f>SUM(Table4[[#This Row],[AKC STEEDS HOOGER22]:[W.C. de Eglantier4]])</f>
        <v>5817</v>
      </c>
    </row>
    <row r="17" spans="2:14" x14ac:dyDescent="0.25">
      <c r="B17">
        <v>3162</v>
      </c>
      <c r="F17">
        <v>2459</v>
      </c>
      <c r="J17">
        <v>2131</v>
      </c>
      <c r="M17">
        <v>1</v>
      </c>
      <c r="N17" s="4">
        <f>SUM(Table4[[#This Row],[AKC STEEDS HOOGER22]:[W.C. de Eglantier4]])</f>
        <v>7753</v>
      </c>
    </row>
    <row r="18" spans="2:14" x14ac:dyDescent="0.25">
      <c r="B18">
        <v>130</v>
      </c>
      <c r="D18">
        <v>22</v>
      </c>
      <c r="E18">
        <v>22</v>
      </c>
      <c r="F18">
        <v>50</v>
      </c>
      <c r="H18">
        <v>1</v>
      </c>
      <c r="I18">
        <v>1</v>
      </c>
      <c r="J18">
        <v>79</v>
      </c>
      <c r="K18">
        <v>752</v>
      </c>
      <c r="M18">
        <v>11</v>
      </c>
      <c r="N18" s="4">
        <f>SUM(Table4[[#This Row],[AKC STEEDS HOOGER22]:[W.C. de Eglantier4]])</f>
        <v>1068</v>
      </c>
    </row>
    <row r="19" spans="2:14" x14ac:dyDescent="0.25">
      <c r="B19">
        <v>12</v>
      </c>
      <c r="E19">
        <v>1015</v>
      </c>
      <c r="I19">
        <v>337</v>
      </c>
      <c r="J19">
        <v>15</v>
      </c>
      <c r="M19">
        <v>518</v>
      </c>
      <c r="N19" s="4">
        <f>SUM(Table4[[#This Row],[AKC STEEDS HOOGER22]:[W.C. de Eglantier4]])</f>
        <v>1897</v>
      </c>
    </row>
    <row r="20" spans="2:14" x14ac:dyDescent="0.25">
      <c r="B20">
        <v>947</v>
      </c>
      <c r="F20">
        <v>954</v>
      </c>
      <c r="I20">
        <v>111</v>
      </c>
      <c r="J20">
        <v>626</v>
      </c>
      <c r="M20">
        <v>1</v>
      </c>
      <c r="N20" s="4">
        <f>SUM(Table4[[#This Row],[AKC STEEDS HOOGER22]:[W.C. de Eglantier4]])</f>
        <v>2639</v>
      </c>
    </row>
    <row r="21" spans="2:14" x14ac:dyDescent="0.25">
      <c r="D21">
        <v>171</v>
      </c>
      <c r="E21">
        <v>358</v>
      </c>
      <c r="I21">
        <v>272</v>
      </c>
      <c r="L21">
        <v>182</v>
      </c>
      <c r="M21">
        <v>137</v>
      </c>
      <c r="N21" s="4">
        <f>SUM(Table4[[#This Row],[AKC STEEDS HOOGER22]:[W.C. de Eglantier4]])</f>
        <v>1120</v>
      </c>
    </row>
    <row r="22" spans="2:14" x14ac:dyDescent="0.25">
      <c r="B22">
        <v>3599</v>
      </c>
      <c r="E22">
        <v>66</v>
      </c>
      <c r="F22">
        <v>1465</v>
      </c>
      <c r="J22">
        <v>1947</v>
      </c>
      <c r="M22">
        <v>101</v>
      </c>
      <c r="N22" s="4">
        <f>SUM(Table4[[#This Row],[AKC STEEDS HOOGER22]:[W.C. de Eglantier4]])</f>
        <v>7178</v>
      </c>
    </row>
    <row r="23" spans="2:14" x14ac:dyDescent="0.25">
      <c r="D23">
        <v>60</v>
      </c>
      <c r="E23">
        <v>324</v>
      </c>
      <c r="I23">
        <v>56</v>
      </c>
      <c r="J23">
        <v>1</v>
      </c>
      <c r="M23">
        <v>308</v>
      </c>
      <c r="N23" s="4">
        <f>SUM(Table4[[#This Row],[AKC STEEDS HOOGER22]:[W.C. de Eglantier4]])</f>
        <v>749</v>
      </c>
    </row>
    <row r="24" spans="2:14" x14ac:dyDescent="0.25">
      <c r="B24">
        <v>4</v>
      </c>
      <c r="E24">
        <v>3006</v>
      </c>
      <c r="F24">
        <v>35</v>
      </c>
      <c r="I24">
        <v>3650</v>
      </c>
      <c r="K24">
        <v>3049</v>
      </c>
      <c r="M24">
        <v>1602</v>
      </c>
      <c r="N24" s="4">
        <f>SUM(Table4[[#This Row],[AKC STEEDS HOOGER22]:[W.C. de Eglantier4]])</f>
        <v>11346</v>
      </c>
    </row>
    <row r="25" spans="2:14" x14ac:dyDescent="0.25">
      <c r="B25">
        <v>229</v>
      </c>
      <c r="C25">
        <v>901</v>
      </c>
      <c r="F25">
        <v>512</v>
      </c>
      <c r="G25">
        <v>1405</v>
      </c>
      <c r="H25">
        <v>39</v>
      </c>
      <c r="J25">
        <v>904</v>
      </c>
      <c r="L25">
        <v>33</v>
      </c>
      <c r="N25" s="4">
        <f>SUM(Table4[[#This Row],[AKC STEEDS HOOGER22]:[W.C. de Eglantier4]])</f>
        <v>4023</v>
      </c>
    </row>
    <row r="26" spans="2:14" x14ac:dyDescent="0.25">
      <c r="B26">
        <v>394</v>
      </c>
      <c r="D26">
        <v>188</v>
      </c>
      <c r="F26">
        <v>21</v>
      </c>
      <c r="H26">
        <v>147</v>
      </c>
      <c r="J26">
        <v>33</v>
      </c>
      <c r="N26" s="4">
        <f>SUM(Table4[[#This Row],[AKC STEEDS HOOGER22]:[W.C. de Eglantier4]])</f>
        <v>783</v>
      </c>
    </row>
    <row r="27" spans="2:14" x14ac:dyDescent="0.25">
      <c r="B27">
        <v>368</v>
      </c>
      <c r="C27">
        <v>1301</v>
      </c>
      <c r="E27">
        <v>253</v>
      </c>
      <c r="F27">
        <v>431</v>
      </c>
      <c r="I27">
        <v>39</v>
      </c>
      <c r="J27">
        <v>379</v>
      </c>
      <c r="L27">
        <v>76</v>
      </c>
      <c r="M27">
        <v>562</v>
      </c>
      <c r="N27" s="4">
        <f>SUM(Table4[[#This Row],[AKC STEEDS HOOGER22]:[W.C. de Eglantier4]])</f>
        <v>3409</v>
      </c>
    </row>
    <row r="28" spans="2:14" x14ac:dyDescent="0.25">
      <c r="B28">
        <v>2520</v>
      </c>
      <c r="D28">
        <v>168</v>
      </c>
      <c r="E28">
        <v>1274</v>
      </c>
      <c r="F28">
        <v>1785</v>
      </c>
      <c r="I28">
        <v>613</v>
      </c>
      <c r="J28">
        <v>1899</v>
      </c>
      <c r="M28">
        <v>773</v>
      </c>
      <c r="N28" s="4">
        <f>SUM(Table4[[#This Row],[AKC STEEDS HOOGER22]:[W.C. de Eglantier4]])</f>
        <v>9032</v>
      </c>
    </row>
    <row r="29" spans="2:14" x14ac:dyDescent="0.25">
      <c r="D29">
        <v>125</v>
      </c>
      <c r="G29">
        <v>1403</v>
      </c>
      <c r="H29">
        <v>35</v>
      </c>
      <c r="L29">
        <v>15</v>
      </c>
      <c r="N29" s="4">
        <f>SUM(Table4[[#This Row],[AKC STEEDS HOOGER22]:[W.C. de Eglantier4]])</f>
        <v>1578</v>
      </c>
    </row>
    <row r="30" spans="2:14" x14ac:dyDescent="0.25">
      <c r="B30">
        <v>1381</v>
      </c>
      <c r="D30">
        <v>166</v>
      </c>
      <c r="E30">
        <v>16</v>
      </c>
      <c r="F30">
        <v>717</v>
      </c>
      <c r="H30">
        <v>79</v>
      </c>
      <c r="J30">
        <v>928</v>
      </c>
      <c r="N30" s="4">
        <f>SUM(Table4[[#This Row],[AKC STEEDS HOOGER22]:[W.C. de Eglantier4]])</f>
        <v>3287</v>
      </c>
    </row>
    <row r="31" spans="2:14" x14ac:dyDescent="0.25">
      <c r="D31">
        <v>538</v>
      </c>
      <c r="E31">
        <v>70</v>
      </c>
      <c r="F31">
        <v>9</v>
      </c>
      <c r="H31">
        <v>1837</v>
      </c>
      <c r="I31">
        <v>191</v>
      </c>
      <c r="J31">
        <v>12</v>
      </c>
      <c r="K31">
        <v>1335</v>
      </c>
      <c r="L31">
        <v>2045</v>
      </c>
      <c r="M31">
        <v>148</v>
      </c>
      <c r="N31" s="4">
        <f>SUM(Table4[[#This Row],[AKC STEEDS HOOGER22]:[W.C. de Eglantier4]])</f>
        <v>6185</v>
      </c>
    </row>
    <row r="32" spans="2:14" x14ac:dyDescent="0.25">
      <c r="B32">
        <v>2337</v>
      </c>
      <c r="E32">
        <v>30</v>
      </c>
      <c r="F32">
        <v>1182</v>
      </c>
      <c r="I32">
        <v>19</v>
      </c>
      <c r="J32">
        <v>1307</v>
      </c>
      <c r="M32">
        <v>20</v>
      </c>
      <c r="N32" s="4">
        <f>SUM(Table4[[#This Row],[AKC STEEDS HOOGER22]:[W.C. de Eglantier4]])</f>
        <v>4895</v>
      </c>
    </row>
    <row r="33" spans="1:14" x14ac:dyDescent="0.25">
      <c r="A33">
        <v>2</v>
      </c>
      <c r="D33">
        <v>1</v>
      </c>
      <c r="G33">
        <v>10093</v>
      </c>
      <c r="H33">
        <v>1</v>
      </c>
      <c r="I33">
        <v>9</v>
      </c>
      <c r="N33" s="4">
        <f>SUM(Table4[[#This Row],[AKC STEEDS HOOGER22]:[W.C. de Eglantier4]])</f>
        <v>10106</v>
      </c>
    </row>
    <row r="34" spans="1:14" x14ac:dyDescent="0.25">
      <c r="D34">
        <v>521</v>
      </c>
      <c r="E34">
        <v>7</v>
      </c>
      <c r="F34">
        <v>1218</v>
      </c>
      <c r="I34">
        <v>82</v>
      </c>
      <c r="J34">
        <v>353</v>
      </c>
      <c r="K34">
        <v>1534</v>
      </c>
      <c r="M34">
        <v>78</v>
      </c>
      <c r="N34" s="4">
        <f>SUM(Table4[[#This Row],[AKC STEEDS HOOGER22]:[W.C. de Eglantier4]])</f>
        <v>3793</v>
      </c>
    </row>
    <row r="35" spans="1:14" x14ac:dyDescent="0.25">
      <c r="B35">
        <v>182</v>
      </c>
      <c r="D35">
        <v>425</v>
      </c>
      <c r="H35">
        <v>216</v>
      </c>
      <c r="J35">
        <v>75</v>
      </c>
      <c r="K35">
        <v>1803</v>
      </c>
      <c r="L35">
        <v>233</v>
      </c>
      <c r="M35">
        <v>1</v>
      </c>
      <c r="N35" s="4">
        <f>SUM(Table4[[#This Row],[AKC STEEDS HOOGER22]:[W.C. de Eglantier4]])</f>
        <v>2935</v>
      </c>
    </row>
    <row r="36" spans="1:14" x14ac:dyDescent="0.25">
      <c r="C36">
        <v>4338</v>
      </c>
      <c r="K36">
        <v>4176</v>
      </c>
      <c r="L36">
        <v>53</v>
      </c>
      <c r="N36" s="4">
        <f>SUM(Table4[[#This Row],[AKC STEEDS HOOGER22]:[W.C. de Eglantier4]])</f>
        <v>8567</v>
      </c>
    </row>
    <row r="37" spans="1:14" x14ac:dyDescent="0.25">
      <c r="B37">
        <v>80</v>
      </c>
      <c r="E37">
        <v>5</v>
      </c>
      <c r="F37">
        <v>43</v>
      </c>
      <c r="J37">
        <v>3</v>
      </c>
      <c r="K37">
        <v>2920</v>
      </c>
      <c r="N37" s="4">
        <f>SUM(Table4[[#This Row],[AKC STEEDS HOOGER22]:[W.C. de Eglantier4]])</f>
        <v>3051</v>
      </c>
    </row>
    <row r="38" spans="1:14" x14ac:dyDescent="0.25">
      <c r="C38">
        <v>3070</v>
      </c>
      <c r="E38">
        <v>14</v>
      </c>
      <c r="I38">
        <v>7</v>
      </c>
      <c r="J38">
        <v>4</v>
      </c>
      <c r="N38" s="4">
        <f>SUM(Table4[[#This Row],[AKC STEEDS HOOGER22]:[W.C. de Eglantier4]])</f>
        <v>3095</v>
      </c>
    </row>
    <row r="39" spans="1:14" x14ac:dyDescent="0.25">
      <c r="B39">
        <v>114</v>
      </c>
      <c r="D39">
        <v>16</v>
      </c>
      <c r="F39">
        <v>6</v>
      </c>
      <c r="G39">
        <v>3677</v>
      </c>
      <c r="H39">
        <v>130</v>
      </c>
      <c r="I39">
        <v>177</v>
      </c>
      <c r="J39">
        <v>8</v>
      </c>
      <c r="L39">
        <v>168</v>
      </c>
      <c r="M39">
        <v>324</v>
      </c>
      <c r="N39" s="4">
        <f>SUM(Table4[[#This Row],[AKC STEEDS HOOGER22]:[W.C. de Eglantier4]])</f>
        <v>4620</v>
      </c>
    </row>
    <row r="40" spans="1:14" x14ac:dyDescent="0.25">
      <c r="B40">
        <v>95</v>
      </c>
      <c r="D40">
        <v>502</v>
      </c>
      <c r="E40">
        <v>79</v>
      </c>
      <c r="F40">
        <v>111</v>
      </c>
      <c r="G40">
        <v>940</v>
      </c>
      <c r="H40">
        <v>1590</v>
      </c>
      <c r="I40">
        <v>1</v>
      </c>
      <c r="J40">
        <v>63</v>
      </c>
      <c r="K40">
        <v>1173</v>
      </c>
      <c r="L40">
        <v>1055</v>
      </c>
      <c r="M40">
        <v>86</v>
      </c>
      <c r="N40" s="4">
        <f>SUM(Table4[[#This Row],[AKC STEEDS HOOGER22]:[W.C. de Eglantier4]])</f>
        <v>5695</v>
      </c>
    </row>
    <row r="41" spans="1:14" x14ac:dyDescent="0.25">
      <c r="B41">
        <v>356</v>
      </c>
      <c r="F41">
        <v>185</v>
      </c>
      <c r="J41">
        <v>331</v>
      </c>
      <c r="N41" s="4">
        <f>SUM(Table4[[#This Row],[AKC STEEDS HOOGER22]:[W.C. de Eglantier4]])</f>
        <v>872</v>
      </c>
    </row>
    <row r="42" spans="1:14" x14ac:dyDescent="0.25">
      <c r="C42">
        <v>2102</v>
      </c>
      <c r="E42">
        <v>17</v>
      </c>
      <c r="K42">
        <v>1464</v>
      </c>
      <c r="N42" s="4">
        <f>SUM(Table4[[#This Row],[AKC STEEDS HOOGER22]:[W.C. de Eglantier4]])</f>
        <v>3583</v>
      </c>
    </row>
    <row r="43" spans="1:14" x14ac:dyDescent="0.25">
      <c r="E43">
        <v>874</v>
      </c>
      <c r="I43">
        <v>1636</v>
      </c>
      <c r="K43">
        <v>4810</v>
      </c>
      <c r="M43">
        <v>1505</v>
      </c>
      <c r="N43" s="4">
        <f>SUM(Table4[[#This Row],[AKC STEEDS HOOGER22]:[W.C. de Eglantier4]])</f>
        <v>8825</v>
      </c>
    </row>
    <row r="44" spans="1:14" x14ac:dyDescent="0.25">
      <c r="B44">
        <v>266</v>
      </c>
      <c r="D44">
        <v>247</v>
      </c>
      <c r="E44">
        <v>31</v>
      </c>
      <c r="F44">
        <v>55</v>
      </c>
      <c r="H44">
        <v>311</v>
      </c>
      <c r="I44">
        <v>32</v>
      </c>
      <c r="J44">
        <v>646</v>
      </c>
      <c r="L44">
        <v>150</v>
      </c>
      <c r="M44">
        <v>78</v>
      </c>
      <c r="N44" s="4">
        <f>SUM(Table4[[#This Row],[AKC STEEDS HOOGER22]:[W.C. de Eglantier4]])</f>
        <v>1816</v>
      </c>
    </row>
    <row r="45" spans="1:14" x14ac:dyDescent="0.25">
      <c r="B45">
        <v>299</v>
      </c>
      <c r="E45">
        <v>633</v>
      </c>
      <c r="F45">
        <v>248</v>
      </c>
      <c r="H45">
        <v>96</v>
      </c>
      <c r="I45">
        <v>377</v>
      </c>
      <c r="J45">
        <v>760</v>
      </c>
      <c r="L45">
        <v>85</v>
      </c>
      <c r="M45">
        <v>499</v>
      </c>
      <c r="N45" s="4">
        <f>SUM(Table4[[#This Row],[AKC STEEDS HOOGER22]:[W.C. de Eglantier4]])</f>
        <v>2997</v>
      </c>
    </row>
    <row r="46" spans="1:14" x14ac:dyDescent="0.25">
      <c r="B46">
        <v>1262</v>
      </c>
      <c r="E46">
        <v>12</v>
      </c>
      <c r="F46">
        <v>1158</v>
      </c>
      <c r="J46">
        <v>396</v>
      </c>
      <c r="M46">
        <v>19</v>
      </c>
      <c r="N46" s="4">
        <f>SUM(Table4[[#This Row],[AKC STEEDS HOOGER22]:[W.C. de Eglantier4]])</f>
        <v>2847</v>
      </c>
    </row>
    <row r="47" spans="1:14" x14ac:dyDescent="0.25">
      <c r="G47">
        <v>3243</v>
      </c>
      <c r="H47">
        <v>13</v>
      </c>
      <c r="N47" s="4">
        <f>SUM(Table4[[#This Row],[AKC STEEDS HOOGER22]:[W.C. de Eglantier4]])</f>
        <v>3256</v>
      </c>
    </row>
    <row r="48" spans="1:14" x14ac:dyDescent="0.25">
      <c r="B48">
        <v>280</v>
      </c>
      <c r="E48">
        <v>108</v>
      </c>
      <c r="F48">
        <v>1</v>
      </c>
      <c r="G48">
        <v>656</v>
      </c>
      <c r="H48">
        <v>105</v>
      </c>
      <c r="J48">
        <v>1</v>
      </c>
      <c r="L48">
        <v>127</v>
      </c>
      <c r="M48">
        <v>115</v>
      </c>
      <c r="N48" s="4">
        <f>SUM(Table4[[#This Row],[AKC STEEDS HOOGER22]:[W.C. de Eglantier4]])</f>
        <v>1393</v>
      </c>
    </row>
    <row r="49" spans="2:14" x14ac:dyDescent="0.25">
      <c r="C49">
        <v>832</v>
      </c>
      <c r="N49" s="4">
        <f>SUM(Table4[[#This Row],[AKC STEEDS HOOGER22]:[W.C. de Eglantier4]])</f>
        <v>832</v>
      </c>
    </row>
    <row r="50" spans="2:14" x14ac:dyDescent="0.25">
      <c r="G50">
        <v>3065</v>
      </c>
      <c r="K50">
        <v>2222</v>
      </c>
      <c r="M50">
        <v>1</v>
      </c>
      <c r="N50" s="4">
        <f>SUM(Table4[[#This Row],[AKC STEEDS HOOGER22]:[W.C. de Eglantier4]])</f>
        <v>5288</v>
      </c>
    </row>
    <row r="51" spans="2:14" x14ac:dyDescent="0.25">
      <c r="B51">
        <v>318</v>
      </c>
      <c r="F51">
        <v>387</v>
      </c>
      <c r="J51">
        <v>529</v>
      </c>
      <c r="K51">
        <v>12419</v>
      </c>
      <c r="M51">
        <v>31</v>
      </c>
      <c r="N51" s="4">
        <f>SUM(Table4[[#This Row],[AKC STEEDS HOOGER22]:[W.C. de Eglantier4]])</f>
        <v>13684</v>
      </c>
    </row>
    <row r="52" spans="2:14" x14ac:dyDescent="0.25">
      <c r="B52">
        <v>262</v>
      </c>
      <c r="L52">
        <v>632</v>
      </c>
      <c r="M52">
        <v>115</v>
      </c>
      <c r="N52" s="4">
        <f>SUM(Table4[[#This Row],[AKC STEEDS HOOGER22]:[W.C. de Eglantier4]])</f>
        <v>1009</v>
      </c>
    </row>
    <row r="53" spans="2:14" x14ac:dyDescent="0.25">
      <c r="K53">
        <v>1271</v>
      </c>
      <c r="L53">
        <v>156</v>
      </c>
      <c r="N53" s="4">
        <f>SUM(Table4[[#This Row],[AKC STEEDS HOOGER22]:[W.C. de Eglantier4]])</f>
        <v>1427</v>
      </c>
    </row>
    <row r="54" spans="2:14" x14ac:dyDescent="0.25">
      <c r="B54">
        <v>310</v>
      </c>
      <c r="D54">
        <v>378</v>
      </c>
      <c r="E54">
        <v>6</v>
      </c>
      <c r="F54">
        <v>471</v>
      </c>
      <c r="H54">
        <v>222</v>
      </c>
      <c r="I54">
        <v>3</v>
      </c>
      <c r="J54">
        <v>300</v>
      </c>
      <c r="L54">
        <v>143</v>
      </c>
      <c r="M54">
        <v>5</v>
      </c>
      <c r="N54" s="4">
        <f>SUM(Table4[[#This Row],[AKC STEEDS HOOGER22]:[W.C. de Eglantier4]])</f>
        <v>1838</v>
      </c>
    </row>
    <row r="55" spans="2:14" x14ac:dyDescent="0.25">
      <c r="E55">
        <v>517</v>
      </c>
      <c r="H55">
        <v>246</v>
      </c>
      <c r="I55">
        <v>844</v>
      </c>
      <c r="L55">
        <v>8</v>
      </c>
      <c r="M55">
        <v>623</v>
      </c>
      <c r="N55" s="4">
        <f>SUM(Table4[[#This Row],[AKC STEEDS HOOGER22]:[W.C. de Eglantier4]])</f>
        <v>2238</v>
      </c>
    </row>
    <row r="56" spans="2:14" x14ac:dyDescent="0.25">
      <c r="D56">
        <v>171</v>
      </c>
      <c r="G56">
        <v>1049</v>
      </c>
      <c r="K56">
        <v>2169</v>
      </c>
      <c r="L56">
        <v>88</v>
      </c>
      <c r="N56" s="4">
        <f>SUM(Table4[[#This Row],[AKC STEEDS HOOGER22]:[W.C. de Eglantier4]])</f>
        <v>3477</v>
      </c>
    </row>
    <row r="57" spans="2:14" x14ac:dyDescent="0.25">
      <c r="E57">
        <v>1</v>
      </c>
      <c r="H57">
        <v>219</v>
      </c>
      <c r="I57">
        <v>19</v>
      </c>
      <c r="L57">
        <v>107</v>
      </c>
      <c r="M57">
        <v>183</v>
      </c>
      <c r="N57" s="4">
        <f>SUM(Table4[[#This Row],[AKC STEEDS HOOGER22]:[W.C. de Eglantier4]])</f>
        <v>529</v>
      </c>
    </row>
    <row r="58" spans="2:14" x14ac:dyDescent="0.25">
      <c r="D58">
        <v>122</v>
      </c>
      <c r="E58">
        <v>258</v>
      </c>
      <c r="H58">
        <v>81</v>
      </c>
      <c r="L58">
        <v>46</v>
      </c>
      <c r="M58">
        <v>34</v>
      </c>
      <c r="N58" s="4">
        <f>SUM(Table4[[#This Row],[AKC STEEDS HOOGER22]:[W.C. de Eglantier4]])</f>
        <v>541</v>
      </c>
    </row>
    <row r="59" spans="2:14" x14ac:dyDescent="0.25">
      <c r="K59">
        <v>627</v>
      </c>
      <c r="L59">
        <v>43</v>
      </c>
      <c r="N59" s="4">
        <f>SUM(Table4[[#This Row],[AKC STEEDS HOOGER22]:[W.C. de Eglantier4]])</f>
        <v>670</v>
      </c>
    </row>
    <row r="60" spans="2:14" x14ac:dyDescent="0.25">
      <c r="B60">
        <v>108</v>
      </c>
      <c r="D60">
        <v>11</v>
      </c>
      <c r="E60">
        <v>253</v>
      </c>
      <c r="F60">
        <v>24</v>
      </c>
      <c r="H60">
        <v>13</v>
      </c>
      <c r="I60">
        <v>329</v>
      </c>
      <c r="J60">
        <v>358</v>
      </c>
      <c r="L60">
        <v>48</v>
      </c>
      <c r="M60">
        <v>126</v>
      </c>
      <c r="N60" s="4">
        <f>SUM(Table4[[#This Row],[AKC STEEDS HOOGER22]:[W.C. de Eglantier4]])</f>
        <v>1270</v>
      </c>
    </row>
    <row r="61" spans="2:14" x14ac:dyDescent="0.25">
      <c r="E61">
        <v>1136</v>
      </c>
      <c r="I61">
        <v>350</v>
      </c>
      <c r="M61">
        <v>180</v>
      </c>
      <c r="N61" s="4">
        <f>SUM(Table4[[#This Row],[AKC STEEDS HOOGER22]:[W.C. de Eglantier4]])</f>
        <v>1666</v>
      </c>
    </row>
    <row r="62" spans="2:14" x14ac:dyDescent="0.25">
      <c r="F62">
        <v>420</v>
      </c>
      <c r="J62">
        <v>891</v>
      </c>
      <c r="M62">
        <v>159</v>
      </c>
      <c r="N62" s="4">
        <f>SUM(Table4[[#This Row],[AKC STEEDS HOOGER22]:[W.C. de Eglantier4]])</f>
        <v>1470</v>
      </c>
    </row>
    <row r="63" spans="2:14" x14ac:dyDescent="0.25">
      <c r="F63">
        <v>10</v>
      </c>
      <c r="J63">
        <v>514</v>
      </c>
      <c r="N63" s="4">
        <f>SUM(Table4[[#This Row],[AKC STEEDS HOOGER22]:[W.C. de Eglantier4]])</f>
        <v>524</v>
      </c>
    </row>
    <row r="64" spans="2:14" x14ac:dyDescent="0.25">
      <c r="J64">
        <v>1608</v>
      </c>
      <c r="K64">
        <v>18701</v>
      </c>
      <c r="M64">
        <v>4</v>
      </c>
      <c r="N64" s="4">
        <f>SUM(Table4[[#This Row],[AKC STEEDS HOOGER22]:[W.C. de Eglantier4]])</f>
        <v>20313</v>
      </c>
    </row>
    <row r="65" spans="1:14" x14ac:dyDescent="0.25">
      <c r="J65">
        <v>774</v>
      </c>
      <c r="N65" s="4">
        <f>SUM(Table4[[#This Row],[AKC STEEDS HOOGER22]:[W.C. de Eglantier4]])</f>
        <v>774</v>
      </c>
    </row>
    <row r="66" spans="1:14" x14ac:dyDescent="0.25">
      <c r="A66" s="4">
        <f>SUBTOTAL(109,Table4[AKC STEEDS HOOGER22])</f>
        <v>19</v>
      </c>
      <c r="B66" s="4">
        <f>SUBTOTAL(109,Table4[ALBERT HEIJN FR. 406823])</f>
        <v>23576</v>
      </c>
      <c r="C66" s="4">
        <f>SUBTOTAL(109,Table4[Demo DepotSystem24])</f>
        <v>21415</v>
      </c>
      <c r="D66" s="4">
        <f>SUBTOTAL(109,Table4[JUMBO WIEGMANS Z.O.25])</f>
        <v>7720</v>
      </c>
      <c r="E66" s="4">
        <f>SUBTOTAL(109,Table4[W.C. de Eglantier26])</f>
        <v>10595</v>
      </c>
      <c r="F66" s="4">
        <f>SUBTOTAL(109,Table4[ALBERT HEIJN FR. 406827])</f>
        <v>16066</v>
      </c>
      <c r="G66" s="4">
        <f>SUBTOTAL(109,Table4[Demo DepotSystem28])</f>
        <v>33274</v>
      </c>
      <c r="H66" s="4">
        <f>SUBTOTAL(109,Table4[JUMBO WIEGMANS Z.O.29])</f>
        <v>8320</v>
      </c>
      <c r="I66" s="4">
        <f>SUBTOTAL(109,Table4[W.C. de Eglantier30])</f>
        <v>9243</v>
      </c>
      <c r="J66" s="4">
        <f>SUBTOTAL(109,Table4[ALBERT HEIJN FR. 406831])</f>
        <v>19764</v>
      </c>
      <c r="K66" s="4">
        <f>SUBTOTAL(109,Table4[Demo DepotSystem2])</f>
        <v>85639</v>
      </c>
      <c r="L66" s="4">
        <f>SUBTOTAL(109,Table4[JUMBO WIEGMANS Z.O.3])</f>
        <v>7516</v>
      </c>
      <c r="M66" s="4">
        <f>SUBTOTAL(109,Table4[W.C. de Eglantier4])</f>
        <v>8457</v>
      </c>
      <c r="N66" s="8">
        <f>SUBTOTAL(109,Table4[Totaal])</f>
        <v>251604</v>
      </c>
    </row>
  </sheetData>
  <mergeCells count="3">
    <mergeCell ref="A1:E1"/>
    <mergeCell ref="F1:I1"/>
    <mergeCell ref="J1:M1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6C8D67D4A385419492982F4CD7BAD6" ma:contentTypeVersion="2" ma:contentTypeDescription="Create a new document." ma:contentTypeScope="" ma:versionID="3166983237cfb62bb0c77b2f9a0ff427">
  <xsd:schema xmlns:xsd="http://www.w3.org/2001/XMLSchema" xmlns:xs="http://www.w3.org/2001/XMLSchema" xmlns:p="http://schemas.microsoft.com/office/2006/metadata/properties" xmlns:ns2="b1eb79b2-0ab4-4311-a88a-f87f796cfaca" targetNamespace="http://schemas.microsoft.com/office/2006/metadata/properties" ma:root="true" ma:fieldsID="3ff2bba555075ffbf69fc3e54c2a27cc" ns2:_="">
    <xsd:import namespace="b1eb79b2-0ab4-4311-a88a-f87f796cfa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eb79b2-0ab4-4311-a88a-f87f796cfac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774C5C-7E78-47EF-A7A9-9F48B44EE4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B926B4-A3C4-4F23-8492-17F21C3FDF2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CE99AF6-F9DC-4F13-BA95-5E31905F16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eb79b2-0ab4-4311-a88a-f87f796cfa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4</vt:i4>
      </vt:variant>
    </vt:vector>
  </HeadingPairs>
  <TitlesOfParts>
    <vt:vector size="7" baseType="lpstr">
      <vt:lpstr>Groot Totaal</vt:lpstr>
      <vt:lpstr>Groot Totaal Uitgebreid</vt:lpstr>
      <vt:lpstr>4de Kwartaal</vt:lpstr>
      <vt:lpstr>Top 25 Verenigingen</vt:lpstr>
      <vt:lpstr>Ingeleverd per locatie</vt:lpstr>
      <vt:lpstr>Top 25 Jumbo</vt:lpstr>
      <vt:lpstr>Top 25 Albert Heijn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Verkouteren</dc:creator>
  <cp:lastModifiedBy>Andrew Verkouteren</cp:lastModifiedBy>
  <dcterms:created xsi:type="dcterms:W3CDTF">2014-05-08T13:05:55Z</dcterms:created>
  <dcterms:modified xsi:type="dcterms:W3CDTF">2017-02-01T09:33:32Z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1.3.1.4</vt:lpwstr>
  </property>
  <property fmtid="{D5CDD505-2E9C-101B-9397-08002B2CF9AE}" pid="5" name="ContentTypeId">
    <vt:lpwstr>0x010100286C8D67D4A385419492982F4CD7BAD6</vt:lpwstr>
  </property>
</Properties>
</file>