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smits\Work Folders\Documents\Vanalles\SV United\WK toto 2018\"/>
    </mc:Choice>
  </mc:AlternateContent>
  <bookViews>
    <workbookView xWindow="360" yWindow="60" windowWidth="22860" windowHeight="10620"/>
  </bookViews>
  <sheets>
    <sheet name="Spelregels &amp; uitleg" sheetId="6" r:id="rId1"/>
    <sheet name="WK Poule" sheetId="1" r:id="rId2"/>
    <sheet name="Data" sheetId="3" state="hidden" r:id="rId3"/>
    <sheet name="vlaggenset" sheetId="2" state="veryHidden" r:id="rId4"/>
  </sheets>
  <externalReferences>
    <externalReference r:id="rId5"/>
  </externalReferences>
  <definedNames>
    <definedName name="Fin1_1" localSheetId="0">INDEX([1]vlaggenset!$B$2:$B$34,MATCH('[1]EK Pool deelnameformulier'!$Q$78,[1]vlaggenset!$A$2:$A$34,0))</definedName>
    <definedName name="Fin1_1">INDEX(vlaggenset!$B$2:$B$34,MATCH('WK Poule'!$M$83,vlaggenset!$A$2:$A$34,0))</definedName>
    <definedName name="Fin1_2" localSheetId="0">INDEX([1]vlaggenset!$B$2:$B$34,MATCH('[1]EK Pool deelnameformulier'!$U$78,[1]vlaggenset!$A$2:$A$34,0))</definedName>
    <definedName name="Fin1_2">INDEX(vlaggenset!$B$2:$B$34,MATCH('WK Poule'!$O$83,vlaggenset!$A$2:$A$34,0))</definedName>
    <definedName name="HF1_1" localSheetId="0">INDEX([1]vlaggenset!$B$2:$B$34,MATCH('[1]EK Pool deelnameformulier'!$Q$65,[1]vlaggenset!$A$2:$A$34,0))</definedName>
    <definedName name="HF1_1">INDEX(vlaggenset!$B$2:$B$34,MATCH('WK Poule'!$M$65,vlaggenset!$A$2:$A$34,0))</definedName>
    <definedName name="HF1_2" localSheetId="0">INDEX([1]vlaggenset!$B$2:$B$34,MATCH('[1]EK Pool deelnameformulier'!$U$65,[1]vlaggenset!$A$2:$A$34,0))</definedName>
    <definedName name="HF1_2">INDEX(vlaggenset!$B$2:$B$34,MATCH('WK Poule'!$O$65,vlaggenset!$A$2:$A$34,0))</definedName>
    <definedName name="HF2_1" localSheetId="0">INDEX([1]vlaggenset!$B$2:$B$34,MATCH('[1]EK Pool deelnameformulier'!$Q$69,[1]vlaggenset!$A$2:$A$34,0))</definedName>
    <definedName name="HF2_1">INDEX(vlaggenset!$B$2:$B$34,MATCH('WK Poule'!$M$69,vlaggenset!$A$2:$A$34,0))</definedName>
    <definedName name="HF2_2" localSheetId="0">INDEX([1]vlaggenset!$B$2:$B$34,MATCH('[1]EK Pool deelnameformulier'!$U$69,[1]vlaggenset!$A$2:$A$34,0))</definedName>
    <definedName name="HF2_2">INDEX(vlaggenset!$B$2:$B$34,MATCH('WK Poule'!$O$69,vlaggenset!$A$2:$A$34,0))</definedName>
    <definedName name="KF_2_1" localSheetId="0">INDEX([1]vlaggenset!$B$2:$B$34,MATCH('[1]EK Pool deelnameformulier'!$Q$45,[1]vlaggenset!$A$2:$A$34,0))</definedName>
    <definedName name="KF_2_1">INDEX(vlaggenset!$B$2:$B$34,MATCH('WK Poule'!$M$45,vlaggenset!$A$2:$A$34,0))</definedName>
    <definedName name="KF1_1" localSheetId="0">INDEX([1]vlaggenset!$B$2:$B$34,MATCH('[1]EK Pool deelnameformulier'!$Q$53,[1]vlaggenset!$A$2:$A$34,0))</definedName>
    <definedName name="KF1_1">INDEX(vlaggenset!$B$2:$B$34,MATCH('WK Poule'!$M$53,vlaggenset!$A$2:$A$34,0))</definedName>
    <definedName name="KF1_2" localSheetId="0">INDEX([1]vlaggenset!$B$2:$B$34,MATCH('[1]EK Pool deelnameformulier'!$U$53,[1]vlaggenset!$A$2:$A$34,0))</definedName>
    <definedName name="KF1_2">INDEX(vlaggenset!$B$2:$B$34,MATCH('WK Poule'!$O$53,vlaggenset!$A$2:$A$34,0))</definedName>
    <definedName name="KF2_2" localSheetId="0">INDEX([1]vlaggenset!$B$2:$B$34,MATCH('[1]EK Pool deelnameformulier'!$U$45,[1]vlaggenset!$A$2:$A$34,0))</definedName>
    <definedName name="KF2_2">INDEX(vlaggenset!$B$2:$B$34,MATCH('WK Poule'!$O$45,vlaggenset!$A$2:$A$34,0))</definedName>
    <definedName name="KF3_1" localSheetId="0">INDEX([1]vlaggenset!$B$2:$B$34,MATCH('[1]EK Pool deelnameformulier'!$Q$57,[1]vlaggenset!$A$2:$A$34,0))</definedName>
    <definedName name="KF3_1">INDEX(vlaggenset!$B$2:$B$34,MATCH('WK Poule'!$M$57,vlaggenset!$A$2:$A$34,0))</definedName>
    <definedName name="KF3_2" localSheetId="0">INDEX([1]vlaggenset!$B$2:$B$34,MATCH('[1]EK Pool deelnameformulier'!$U$57,[1]vlaggenset!$A$2:$A$34,0))</definedName>
    <definedName name="KF3_2">INDEX(vlaggenset!$B$2:$B$34,MATCH('WK Poule'!$O$57,vlaggenset!$A$2:$A$34,0))</definedName>
    <definedName name="KF4_1" localSheetId="0">INDEX([1]vlaggenset!$B$2:$B$34,MATCH('[1]EK Pool deelnameformulier'!$Q$49,[1]vlaggenset!$A$2:$A$34,0))</definedName>
    <definedName name="KF4_1">INDEX(vlaggenset!$B$2:$B$34,MATCH('WK Poule'!$M$49,vlaggenset!$A$2:$A$34,0))</definedName>
    <definedName name="KF4_2" localSheetId="0">INDEX([1]vlaggenset!$B$2:$B$34,MATCH('[1]EK Pool deelnameformulier'!$U$49,[1]vlaggenset!$A$2:$A$34,0))</definedName>
    <definedName name="KF4_2">INDEX(vlaggenset!$B$2:$B$34,MATCH('WK Poule'!$O$49,vlaggenset!$A$2:$A$34,0))</definedName>
    <definedName name="Loss_1" localSheetId="0">INDEX([1]vlaggenset!$B$2:$B$34,MATCH('[1]EK Pool deelnameformulier'!#REF!,[1]vlaggenset!$A$2:$A$34,0))</definedName>
    <definedName name="Loss_1">INDEX(vlaggenset!$B$2:$B$34,MATCH('WK Poule'!$M$77,vlaggenset!$A$2:$A$34,0))</definedName>
    <definedName name="Loss_2" localSheetId="0">INDEX([1]vlaggenset!$B$2:$B$34,MATCH('[1]EK Pool deelnameformulier'!#REF!,[1]vlaggenset!$A$2:$A$34,0))</definedName>
    <definedName name="Loss_2">INDEX(vlaggenset!$B$2:$B$34,MATCH('WK Poule'!$O$77,vlaggenset!$A$2:$A$34,0))</definedName>
    <definedName name="winnaar_1" localSheetId="0">INDEX([1]vlaggenset!$B$2:$B$34,MATCH('[1]EK Pool deelnameformulier'!$T$82,[1]vlaggenset!$A$2:$A$34,0))</definedName>
    <definedName name="winnaar_1">INDEX(vlaggenset!$B$2:$B$34,MATCH('WK Poule'!#REF!,vlaggenset!$A$2:$A$34,0))</definedName>
  </definedNames>
  <calcPr calcId="152511"/>
</workbook>
</file>

<file path=xl/calcChain.xml><?xml version="1.0" encoding="utf-8"?>
<calcChain xmlns="http://schemas.openxmlformats.org/spreadsheetml/2006/main">
  <c r="E67" i="3" l="1"/>
  <c r="S41" i="1" s="1"/>
  <c r="E66" i="3"/>
  <c r="S40" i="1" s="1"/>
  <c r="G68" i="3"/>
  <c r="G67" i="3"/>
  <c r="G66" i="3"/>
  <c r="F67" i="3"/>
  <c r="S45" i="1" s="1"/>
  <c r="F66" i="3"/>
  <c r="S44" i="1" s="1"/>
  <c r="D69" i="3"/>
  <c r="S37" i="1" s="1"/>
  <c r="D68" i="3"/>
  <c r="S36" i="1" s="1"/>
  <c r="D67" i="3"/>
  <c r="S35" i="1" s="1"/>
  <c r="D66" i="3"/>
  <c r="S34" i="1" s="1"/>
  <c r="C73" i="3"/>
  <c r="S32" i="1" s="1"/>
  <c r="C72" i="3"/>
  <c r="S31" i="1" s="1"/>
  <c r="C71" i="3"/>
  <c r="S30" i="1" s="1"/>
  <c r="C70" i="3"/>
  <c r="S29" i="1" s="1"/>
  <c r="C69" i="3"/>
  <c r="S28" i="1" s="1"/>
  <c r="C68" i="3"/>
  <c r="S27" i="1" s="1"/>
  <c r="C67" i="3"/>
  <c r="S26" i="1" s="1"/>
  <c r="C66" i="3"/>
  <c r="S25" i="1" s="1"/>
  <c r="B81" i="3"/>
  <c r="S23" i="1" s="1"/>
  <c r="B80" i="3"/>
  <c r="S22" i="1" s="1"/>
  <c r="B79" i="3"/>
  <c r="S21" i="1" s="1"/>
  <c r="B78" i="3"/>
  <c r="S20" i="1" s="1"/>
  <c r="B77" i="3"/>
  <c r="S19" i="1" s="1"/>
  <c r="B76" i="3"/>
  <c r="S18" i="1" s="1"/>
  <c r="B75" i="3"/>
  <c r="S17" i="1" s="1"/>
  <c r="B74" i="3"/>
  <c r="S16" i="1" s="1"/>
  <c r="AN82" i="1" l="1"/>
  <c r="AN81" i="1"/>
  <c r="AN80" i="1"/>
  <c r="AN79" i="1"/>
  <c r="AN12" i="1"/>
  <c r="AN11" i="1"/>
  <c r="AN10" i="1"/>
  <c r="AN9" i="1"/>
  <c r="AN22" i="1"/>
  <c r="AN21" i="1"/>
  <c r="AN20" i="1"/>
  <c r="AN19" i="1"/>
  <c r="AN32" i="1"/>
  <c r="AN31" i="1"/>
  <c r="AN30" i="1"/>
  <c r="AN29" i="1"/>
  <c r="AN42" i="1"/>
  <c r="AN41" i="1"/>
  <c r="AN40" i="1"/>
  <c r="AN39" i="1"/>
  <c r="AN52" i="1"/>
  <c r="AN51" i="1"/>
  <c r="AN50" i="1"/>
  <c r="AN49" i="1"/>
  <c r="AN62" i="1"/>
  <c r="AN61" i="1"/>
  <c r="AN60" i="1"/>
  <c r="AN59" i="1"/>
  <c r="AX10" i="1"/>
  <c r="AY10" i="1"/>
  <c r="AZ10" i="1"/>
  <c r="BA10" i="1"/>
  <c r="AV10" i="1" s="1"/>
  <c r="BB10" i="1"/>
  <c r="AX11" i="1"/>
  <c r="AY11" i="1"/>
  <c r="AZ11" i="1"/>
  <c r="BA11" i="1"/>
  <c r="BB11" i="1"/>
  <c r="AX12" i="1"/>
  <c r="AY12" i="1"/>
  <c r="AV12" i="1" s="1"/>
  <c r="AZ12" i="1"/>
  <c r="BA12" i="1"/>
  <c r="BB12" i="1"/>
  <c r="AX13" i="1"/>
  <c r="AY13" i="1"/>
  <c r="AZ13" i="1"/>
  <c r="BA13" i="1"/>
  <c r="AW13" i="1" s="1"/>
  <c r="BB13" i="1"/>
  <c r="AX14" i="1"/>
  <c r="AY14" i="1"/>
  <c r="AZ14" i="1"/>
  <c r="BA14" i="1"/>
  <c r="AW14" i="1" s="1"/>
  <c r="BB14" i="1"/>
  <c r="AX15" i="1"/>
  <c r="AY15" i="1"/>
  <c r="AV15" i="1" s="1"/>
  <c r="AZ15" i="1"/>
  <c r="BA15" i="1"/>
  <c r="BB15" i="1"/>
  <c r="AX16" i="1"/>
  <c r="AY16" i="1"/>
  <c r="AV16" i="1" s="1"/>
  <c r="AZ16" i="1"/>
  <c r="BA16" i="1"/>
  <c r="BB16" i="1"/>
  <c r="AX17" i="1"/>
  <c r="AY17" i="1"/>
  <c r="AZ17" i="1"/>
  <c r="BA17" i="1"/>
  <c r="AW17" i="1" s="1"/>
  <c r="BB17" i="1"/>
  <c r="AX18" i="1"/>
  <c r="AY18" i="1"/>
  <c r="AZ18" i="1"/>
  <c r="BA18" i="1"/>
  <c r="AW18" i="1" s="1"/>
  <c r="BB18" i="1"/>
  <c r="AX19" i="1"/>
  <c r="AY19" i="1"/>
  <c r="AV19" i="1" s="1"/>
  <c r="AZ19" i="1"/>
  <c r="BA19" i="1"/>
  <c r="BB19" i="1"/>
  <c r="AX20" i="1"/>
  <c r="AY20" i="1"/>
  <c r="AV20" i="1" s="1"/>
  <c r="AZ20" i="1"/>
  <c r="BA20" i="1"/>
  <c r="BB20" i="1"/>
  <c r="AX21" i="1"/>
  <c r="AY21" i="1"/>
  <c r="AZ21" i="1"/>
  <c r="BA21" i="1"/>
  <c r="AW21" i="1" s="1"/>
  <c r="BB21" i="1"/>
  <c r="AX22" i="1"/>
  <c r="AY22" i="1"/>
  <c r="AZ22" i="1"/>
  <c r="BA22" i="1"/>
  <c r="AW22" i="1" s="1"/>
  <c r="BB22" i="1"/>
  <c r="AX23" i="1"/>
  <c r="AY23" i="1"/>
  <c r="AV23" i="1" s="1"/>
  <c r="AZ23" i="1"/>
  <c r="BA23" i="1"/>
  <c r="BB23" i="1"/>
  <c r="AX24" i="1"/>
  <c r="AY24" i="1"/>
  <c r="AV24" i="1" s="1"/>
  <c r="AZ24" i="1"/>
  <c r="BA24" i="1"/>
  <c r="BB24" i="1"/>
  <c r="AX25" i="1"/>
  <c r="AY25" i="1"/>
  <c r="AZ25" i="1"/>
  <c r="BA25" i="1"/>
  <c r="AW25" i="1" s="1"/>
  <c r="BB25" i="1"/>
  <c r="AX26" i="1"/>
  <c r="AY26" i="1"/>
  <c r="AZ26" i="1"/>
  <c r="BA26" i="1"/>
  <c r="AW26" i="1" s="1"/>
  <c r="BB26" i="1"/>
  <c r="AX27" i="1"/>
  <c r="AY27" i="1"/>
  <c r="AV27" i="1" s="1"/>
  <c r="AZ27" i="1"/>
  <c r="BA27" i="1"/>
  <c r="BB27" i="1"/>
  <c r="AX28" i="1"/>
  <c r="AY28" i="1"/>
  <c r="AV28" i="1" s="1"/>
  <c r="AZ28" i="1"/>
  <c r="BA28" i="1"/>
  <c r="BB28" i="1"/>
  <c r="AX29" i="1"/>
  <c r="AY29" i="1"/>
  <c r="AZ29" i="1"/>
  <c r="BA29" i="1"/>
  <c r="AW29" i="1" s="1"/>
  <c r="BB29" i="1"/>
  <c r="AX30" i="1"/>
  <c r="AY30" i="1"/>
  <c r="AZ30" i="1"/>
  <c r="BA30" i="1"/>
  <c r="AW30" i="1" s="1"/>
  <c r="BB30" i="1"/>
  <c r="AX31" i="1"/>
  <c r="AY31" i="1"/>
  <c r="AV31" i="1" s="1"/>
  <c r="AZ31" i="1"/>
  <c r="BA31" i="1"/>
  <c r="BB31" i="1"/>
  <c r="AX32" i="1"/>
  <c r="AY32" i="1"/>
  <c r="AV32" i="1" s="1"/>
  <c r="AZ32" i="1"/>
  <c r="BA32" i="1"/>
  <c r="BB32" i="1"/>
  <c r="AX33" i="1"/>
  <c r="AY33" i="1"/>
  <c r="AZ33" i="1"/>
  <c r="BA33" i="1"/>
  <c r="AW33" i="1" s="1"/>
  <c r="BB33" i="1"/>
  <c r="AX34" i="1"/>
  <c r="AY34" i="1"/>
  <c r="AZ34" i="1"/>
  <c r="BA34" i="1"/>
  <c r="AW34" i="1" s="1"/>
  <c r="BB34" i="1"/>
  <c r="AX35" i="1"/>
  <c r="AY35" i="1"/>
  <c r="AV35" i="1" s="1"/>
  <c r="AZ35" i="1"/>
  <c r="BA35" i="1"/>
  <c r="BB35" i="1"/>
  <c r="AX36" i="1"/>
  <c r="AY36" i="1"/>
  <c r="AV36" i="1" s="1"/>
  <c r="AZ36" i="1"/>
  <c r="BA36" i="1"/>
  <c r="BB36" i="1"/>
  <c r="AX37" i="1"/>
  <c r="AY37" i="1"/>
  <c r="AZ37" i="1"/>
  <c r="BA37" i="1"/>
  <c r="AW37" i="1" s="1"/>
  <c r="BB37" i="1"/>
  <c r="AX38" i="1"/>
  <c r="AY38" i="1"/>
  <c r="AZ38" i="1"/>
  <c r="BA38" i="1"/>
  <c r="AW38" i="1" s="1"/>
  <c r="BB38" i="1"/>
  <c r="AX39" i="1"/>
  <c r="AY39" i="1"/>
  <c r="AV39" i="1" s="1"/>
  <c r="AZ39" i="1"/>
  <c r="BA39" i="1"/>
  <c r="BB39" i="1"/>
  <c r="AX40" i="1"/>
  <c r="AY40" i="1"/>
  <c r="AV40" i="1" s="1"/>
  <c r="AZ40" i="1"/>
  <c r="BA40" i="1"/>
  <c r="BB40" i="1"/>
  <c r="AX41" i="1"/>
  <c r="AY41" i="1"/>
  <c r="AZ41" i="1"/>
  <c r="BA41" i="1"/>
  <c r="AW41" i="1" s="1"/>
  <c r="BB41" i="1"/>
  <c r="AX42" i="1"/>
  <c r="AY42" i="1"/>
  <c r="AZ42" i="1"/>
  <c r="BA42" i="1"/>
  <c r="AW42" i="1" s="1"/>
  <c r="BB42" i="1"/>
  <c r="AX43" i="1"/>
  <c r="AY43" i="1"/>
  <c r="AV43" i="1" s="1"/>
  <c r="AZ43" i="1"/>
  <c r="BA43" i="1"/>
  <c r="BB43" i="1"/>
  <c r="AX44" i="1"/>
  <c r="AY44" i="1"/>
  <c r="AV44" i="1" s="1"/>
  <c r="AZ44" i="1"/>
  <c r="BA44" i="1"/>
  <c r="BB44" i="1"/>
  <c r="AX45" i="1"/>
  <c r="AY45" i="1"/>
  <c r="AZ45" i="1"/>
  <c r="BA45" i="1"/>
  <c r="AW45" i="1" s="1"/>
  <c r="BB45" i="1"/>
  <c r="AX46" i="1"/>
  <c r="AY46" i="1"/>
  <c r="AZ46" i="1"/>
  <c r="BA46" i="1"/>
  <c r="AW46" i="1" s="1"/>
  <c r="BB46" i="1"/>
  <c r="AX47" i="1"/>
  <c r="AY47" i="1"/>
  <c r="AV47" i="1" s="1"/>
  <c r="AZ47" i="1"/>
  <c r="BA47" i="1"/>
  <c r="BB47" i="1"/>
  <c r="AX48" i="1"/>
  <c r="AY48" i="1"/>
  <c r="AV48" i="1" s="1"/>
  <c r="AZ48" i="1"/>
  <c r="BA48" i="1"/>
  <c r="BB48" i="1"/>
  <c r="AX49" i="1"/>
  <c r="AY49" i="1"/>
  <c r="AZ49" i="1"/>
  <c r="BA49" i="1"/>
  <c r="AW49" i="1" s="1"/>
  <c r="BB49" i="1"/>
  <c r="AX50" i="1"/>
  <c r="AY50" i="1"/>
  <c r="AZ50" i="1"/>
  <c r="BA50" i="1"/>
  <c r="AW50" i="1" s="1"/>
  <c r="BB50" i="1"/>
  <c r="AX51" i="1"/>
  <c r="AY51" i="1"/>
  <c r="AV51" i="1" s="1"/>
  <c r="AZ51" i="1"/>
  <c r="BA51" i="1"/>
  <c r="BB51" i="1"/>
  <c r="AX52" i="1"/>
  <c r="AY52" i="1"/>
  <c r="AV52" i="1" s="1"/>
  <c r="AZ52" i="1"/>
  <c r="BA52" i="1"/>
  <c r="BB52" i="1"/>
  <c r="AX53" i="1"/>
  <c r="AY53" i="1"/>
  <c r="AZ53" i="1"/>
  <c r="BA53" i="1"/>
  <c r="AW53" i="1" s="1"/>
  <c r="BB53" i="1"/>
  <c r="AX54" i="1"/>
  <c r="AY54" i="1"/>
  <c r="AZ54" i="1"/>
  <c r="BA54" i="1"/>
  <c r="AW54" i="1" s="1"/>
  <c r="BB54" i="1"/>
  <c r="AX55" i="1"/>
  <c r="AY55" i="1"/>
  <c r="AV55" i="1" s="1"/>
  <c r="AZ55" i="1"/>
  <c r="BA55" i="1"/>
  <c r="BB55" i="1"/>
  <c r="AX56" i="1"/>
  <c r="AY56" i="1"/>
  <c r="AV56" i="1" s="1"/>
  <c r="AZ56" i="1"/>
  <c r="BA56" i="1"/>
  <c r="BB56" i="1"/>
  <c r="AX57" i="1"/>
  <c r="AY57" i="1"/>
  <c r="AZ57" i="1"/>
  <c r="BA57" i="1"/>
  <c r="AW57" i="1" s="1"/>
  <c r="BB57" i="1"/>
  <c r="AX58" i="1"/>
  <c r="AY58" i="1"/>
  <c r="AZ58" i="1"/>
  <c r="BA58" i="1"/>
  <c r="AW58" i="1" s="1"/>
  <c r="BB58" i="1"/>
  <c r="AX59" i="1"/>
  <c r="AY59" i="1"/>
  <c r="AV59" i="1" s="1"/>
  <c r="AZ59" i="1"/>
  <c r="BA59" i="1"/>
  <c r="BB59" i="1"/>
  <c r="AX60" i="1"/>
  <c r="AY60" i="1"/>
  <c r="AV60" i="1" s="1"/>
  <c r="AZ60" i="1"/>
  <c r="BA60" i="1"/>
  <c r="BB60" i="1"/>
  <c r="AX61" i="1"/>
  <c r="AY61" i="1"/>
  <c r="AZ61" i="1"/>
  <c r="BA61" i="1"/>
  <c r="AW61" i="1" s="1"/>
  <c r="BB61" i="1"/>
  <c r="AX62" i="1"/>
  <c r="AY62" i="1"/>
  <c r="AZ62" i="1"/>
  <c r="BA62" i="1"/>
  <c r="AW62" i="1" s="1"/>
  <c r="BB62" i="1"/>
  <c r="AX63" i="1"/>
  <c r="AY63" i="1"/>
  <c r="AV63" i="1" s="1"/>
  <c r="AZ63" i="1"/>
  <c r="BA63" i="1"/>
  <c r="BB63" i="1"/>
  <c r="AX64" i="1"/>
  <c r="AY64" i="1"/>
  <c r="AV64" i="1" s="1"/>
  <c r="AZ64" i="1"/>
  <c r="BA64" i="1"/>
  <c r="BB64" i="1"/>
  <c r="AX65" i="1"/>
  <c r="AY65" i="1"/>
  <c r="AZ65" i="1"/>
  <c r="BA65" i="1"/>
  <c r="AW65" i="1" s="1"/>
  <c r="BB65" i="1"/>
  <c r="AX66" i="1"/>
  <c r="AY66" i="1"/>
  <c r="AZ66" i="1"/>
  <c r="BA66" i="1"/>
  <c r="AW66" i="1" s="1"/>
  <c r="BB66" i="1"/>
  <c r="AX67" i="1"/>
  <c r="AY67" i="1"/>
  <c r="AV67" i="1" s="1"/>
  <c r="AZ67" i="1"/>
  <c r="BA67" i="1"/>
  <c r="BB67" i="1"/>
  <c r="AX68" i="1"/>
  <c r="AY68" i="1"/>
  <c r="AV68" i="1" s="1"/>
  <c r="AZ68" i="1"/>
  <c r="BA68" i="1"/>
  <c r="BB68" i="1"/>
  <c r="AX69" i="1"/>
  <c r="AY69" i="1"/>
  <c r="AV69" i="1" s="1"/>
  <c r="AZ69" i="1"/>
  <c r="BA69" i="1"/>
  <c r="BB69" i="1"/>
  <c r="AX70" i="1"/>
  <c r="AY70" i="1"/>
  <c r="AZ70" i="1"/>
  <c r="BA70" i="1"/>
  <c r="AW70" i="1" s="1"/>
  <c r="BB70" i="1"/>
  <c r="AX71" i="1"/>
  <c r="AY71" i="1"/>
  <c r="AV71" i="1" s="1"/>
  <c r="AZ71" i="1"/>
  <c r="BA71" i="1"/>
  <c r="BB71" i="1"/>
  <c r="AX72" i="1"/>
  <c r="AY72" i="1"/>
  <c r="AV72" i="1" s="1"/>
  <c r="AZ72" i="1"/>
  <c r="BA72" i="1"/>
  <c r="BB72" i="1"/>
  <c r="AX73" i="1"/>
  <c r="AY73" i="1"/>
  <c r="AV73" i="1" s="1"/>
  <c r="AZ73" i="1"/>
  <c r="BA73" i="1"/>
  <c r="BB73" i="1"/>
  <c r="AX74" i="1"/>
  <c r="AY74" i="1"/>
  <c r="AZ74" i="1"/>
  <c r="BA74" i="1"/>
  <c r="AW74" i="1" s="1"/>
  <c r="BB74" i="1"/>
  <c r="AX75" i="1"/>
  <c r="AY75" i="1"/>
  <c r="AV75" i="1" s="1"/>
  <c r="AZ75" i="1"/>
  <c r="BA75" i="1"/>
  <c r="BB75" i="1"/>
  <c r="AX76" i="1"/>
  <c r="AY76" i="1"/>
  <c r="AV76" i="1" s="1"/>
  <c r="AZ76" i="1"/>
  <c r="BA76" i="1"/>
  <c r="BB76" i="1"/>
  <c r="AX77" i="1"/>
  <c r="AY77" i="1"/>
  <c r="AZ77" i="1"/>
  <c r="BA77" i="1"/>
  <c r="AW77" i="1" s="1"/>
  <c r="BB77" i="1"/>
  <c r="AX78" i="1"/>
  <c r="AY78" i="1"/>
  <c r="AZ78" i="1"/>
  <c r="BA78" i="1"/>
  <c r="AW78" i="1" s="1"/>
  <c r="BB78" i="1"/>
  <c r="AX79" i="1"/>
  <c r="AY79" i="1"/>
  <c r="AV79" i="1" s="1"/>
  <c r="AZ79" i="1"/>
  <c r="BA79" i="1"/>
  <c r="BB79" i="1"/>
  <c r="AX80" i="1"/>
  <c r="AY80" i="1"/>
  <c r="AV80" i="1" s="1"/>
  <c r="AZ80" i="1"/>
  <c r="BA80" i="1"/>
  <c r="BB80" i="1"/>
  <c r="AX81" i="1"/>
  <c r="AY81" i="1"/>
  <c r="AZ81" i="1"/>
  <c r="BA81" i="1"/>
  <c r="AW81" i="1" s="1"/>
  <c r="BB81" i="1"/>
  <c r="AX82" i="1"/>
  <c r="AY82" i="1"/>
  <c r="AZ82" i="1"/>
  <c r="BA82" i="1"/>
  <c r="AW82" i="1" s="1"/>
  <c r="BB82" i="1"/>
  <c r="AX83" i="1"/>
  <c r="AY83" i="1"/>
  <c r="AV83" i="1" s="1"/>
  <c r="AZ83" i="1"/>
  <c r="BA83" i="1"/>
  <c r="BB83" i="1"/>
  <c r="AX84" i="1"/>
  <c r="AY84" i="1"/>
  <c r="AV84" i="1" s="1"/>
  <c r="AZ84" i="1"/>
  <c r="BA84" i="1"/>
  <c r="BB84" i="1"/>
  <c r="AY9" i="1"/>
  <c r="AZ9" i="1"/>
  <c r="BA9" i="1"/>
  <c r="AW9" i="1" s="1"/>
  <c r="BB9" i="1"/>
  <c r="AX9" i="1"/>
  <c r="AX8" i="1"/>
  <c r="AW11" i="1"/>
  <c r="AW12" i="1"/>
  <c r="AW15" i="1"/>
  <c r="AW16" i="1"/>
  <c r="AW19" i="1"/>
  <c r="AW20" i="1"/>
  <c r="AW23" i="1"/>
  <c r="AW24" i="1"/>
  <c r="AW27" i="1"/>
  <c r="AW28" i="1"/>
  <c r="AW31" i="1"/>
  <c r="AW32" i="1"/>
  <c r="AW35" i="1"/>
  <c r="AW36" i="1"/>
  <c r="AW39" i="1"/>
  <c r="AW40" i="1"/>
  <c r="AW43" i="1"/>
  <c r="AW44" i="1"/>
  <c r="AW47" i="1"/>
  <c r="AW48" i="1"/>
  <c r="AW51" i="1"/>
  <c r="AW52" i="1"/>
  <c r="AW55" i="1"/>
  <c r="AW56" i="1"/>
  <c r="AW59" i="1"/>
  <c r="AW60" i="1"/>
  <c r="AW63" i="1"/>
  <c r="AW64" i="1"/>
  <c r="AW67" i="1"/>
  <c r="AW68" i="1"/>
  <c r="AW71" i="1"/>
  <c r="AW75" i="1"/>
  <c r="AW76" i="1"/>
  <c r="AW79" i="1"/>
  <c r="AW80" i="1"/>
  <c r="AW83" i="1"/>
  <c r="AW84" i="1"/>
  <c r="AV17" i="1"/>
  <c r="AV18" i="1"/>
  <c r="AV21" i="1"/>
  <c r="AV22" i="1"/>
  <c r="AV25" i="1"/>
  <c r="AV26" i="1"/>
  <c r="AV29" i="1"/>
  <c r="AV30" i="1"/>
  <c r="AV33" i="1"/>
  <c r="AV34" i="1"/>
  <c r="AV37" i="1"/>
  <c r="AV38" i="1"/>
  <c r="AV41" i="1"/>
  <c r="AV42" i="1"/>
  <c r="AV45" i="1"/>
  <c r="AV46" i="1"/>
  <c r="AV49" i="1"/>
  <c r="AV50" i="1"/>
  <c r="AV53" i="1"/>
  <c r="AV54" i="1"/>
  <c r="AV57" i="1"/>
  <c r="AV58" i="1"/>
  <c r="AV61" i="1"/>
  <c r="AV62" i="1"/>
  <c r="AV65" i="1"/>
  <c r="AV66" i="1"/>
  <c r="AV70" i="1"/>
  <c r="AV74" i="1"/>
  <c r="AV77" i="1"/>
  <c r="AV78" i="1"/>
  <c r="AV81" i="1"/>
  <c r="AV82" i="1"/>
  <c r="AV11" i="1"/>
  <c r="AW72" i="1" l="1"/>
  <c r="AW69" i="1"/>
  <c r="AW73" i="1"/>
  <c r="AW10" i="1"/>
  <c r="AV14" i="1"/>
  <c r="AV13" i="1"/>
  <c r="AV9" i="1"/>
  <c r="AN70" i="1"/>
  <c r="AN71" i="1"/>
  <c r="AN72" i="1"/>
  <c r="AN69" i="1"/>
  <c r="Z79" i="1" l="1"/>
  <c r="Z80" i="1"/>
  <c r="Z81" i="1"/>
  <c r="Z82" i="1"/>
  <c r="Y82" i="1"/>
  <c r="Y81" i="1"/>
  <c r="Y80" i="1"/>
  <c r="Y79" i="1"/>
  <c r="X82" i="1"/>
  <c r="X81" i="1"/>
  <c r="X80" i="1"/>
  <c r="X79" i="1"/>
  <c r="Z72" i="1"/>
  <c r="Z71" i="1"/>
  <c r="Z70" i="1"/>
  <c r="Z69" i="1"/>
  <c r="Y72" i="1"/>
  <c r="Y71" i="1"/>
  <c r="Y70" i="1"/>
  <c r="Y69" i="1"/>
  <c r="X72" i="1"/>
  <c r="X71" i="1"/>
  <c r="X70" i="1"/>
  <c r="X69" i="1"/>
  <c r="Z62" i="1"/>
  <c r="Z61" i="1"/>
  <c r="Z60" i="1"/>
  <c r="Z59" i="1"/>
  <c r="Y62" i="1"/>
  <c r="Y61" i="1"/>
  <c r="Y60" i="1"/>
  <c r="Y59" i="1"/>
  <c r="X62" i="1"/>
  <c r="X61" i="1"/>
  <c r="X60" i="1"/>
  <c r="X59" i="1"/>
  <c r="Z52" i="1"/>
  <c r="Z51" i="1"/>
  <c r="Z50" i="1"/>
  <c r="Z49" i="1"/>
  <c r="Y52" i="1"/>
  <c r="Y51" i="1"/>
  <c r="Y50" i="1"/>
  <c r="Y49" i="1"/>
  <c r="X52" i="1"/>
  <c r="X51" i="1"/>
  <c r="X50" i="1"/>
  <c r="X49" i="1"/>
  <c r="Z32" i="1"/>
  <c r="Z31" i="1"/>
  <c r="Z30" i="1"/>
  <c r="Z29" i="1"/>
  <c r="Y32" i="1"/>
  <c r="Y31" i="1"/>
  <c r="Y30" i="1"/>
  <c r="Y29" i="1"/>
  <c r="X32" i="1"/>
  <c r="X31" i="1"/>
  <c r="X30" i="1"/>
  <c r="X29" i="1"/>
  <c r="Z22" i="1"/>
  <c r="Z21" i="1"/>
  <c r="Z20" i="1"/>
  <c r="Z19" i="1"/>
  <c r="Y22" i="1"/>
  <c r="Y21" i="1"/>
  <c r="Y20" i="1"/>
  <c r="Y19" i="1"/>
  <c r="X22" i="1"/>
  <c r="X21" i="1"/>
  <c r="X20" i="1"/>
  <c r="X19" i="1"/>
  <c r="O2" i="1"/>
  <c r="Q2" i="1"/>
  <c r="N2" i="1"/>
  <c r="C94" i="3" l="1"/>
  <c r="C93" i="3"/>
  <c r="F94" i="3" l="1"/>
  <c r="F95" i="3"/>
  <c r="F96" i="3"/>
  <c r="F93" i="3"/>
  <c r="C95" i="3" l="1"/>
  <c r="B59" i="3" l="1"/>
  <c r="C59" i="3"/>
  <c r="D59" i="3"/>
  <c r="E59" i="3"/>
  <c r="F59" i="3"/>
  <c r="B60" i="3"/>
  <c r="C60" i="3"/>
  <c r="D60" i="3"/>
  <c r="E60" i="3"/>
  <c r="F60" i="3"/>
  <c r="B61" i="3"/>
  <c r="C61" i="3"/>
  <c r="D61" i="3"/>
  <c r="E61" i="3"/>
  <c r="F61" i="3"/>
  <c r="B62" i="3"/>
  <c r="C62" i="3"/>
  <c r="D62" i="3"/>
  <c r="E62" i="3"/>
  <c r="F62" i="3"/>
  <c r="B63" i="3"/>
  <c r="C63" i="3"/>
  <c r="D63" i="3"/>
  <c r="E63" i="3"/>
  <c r="F63" i="3"/>
  <c r="C58" i="3"/>
  <c r="D58" i="3"/>
  <c r="E58" i="3"/>
  <c r="F58" i="3"/>
  <c r="B58" i="3"/>
  <c r="B51" i="3"/>
  <c r="C51" i="3"/>
  <c r="D51" i="3"/>
  <c r="E51" i="3"/>
  <c r="F51" i="3"/>
  <c r="B52" i="3"/>
  <c r="C52" i="3"/>
  <c r="D52" i="3"/>
  <c r="E52" i="3"/>
  <c r="F52" i="3"/>
  <c r="B53" i="3"/>
  <c r="C53" i="3"/>
  <c r="D53" i="3"/>
  <c r="E53" i="3"/>
  <c r="F53" i="3"/>
  <c r="B54" i="3"/>
  <c r="C54" i="3"/>
  <c r="D54" i="3"/>
  <c r="E54" i="3"/>
  <c r="F54" i="3"/>
  <c r="B55" i="3"/>
  <c r="C55" i="3"/>
  <c r="D55" i="3"/>
  <c r="E55" i="3"/>
  <c r="F55" i="3"/>
  <c r="C50" i="3"/>
  <c r="D50" i="3"/>
  <c r="E50" i="3"/>
  <c r="F50" i="3"/>
  <c r="B50" i="3"/>
  <c r="B43" i="3"/>
  <c r="C43" i="3"/>
  <c r="D43" i="3"/>
  <c r="E43" i="3"/>
  <c r="F43" i="3"/>
  <c r="B44" i="3"/>
  <c r="C44" i="3"/>
  <c r="D44" i="3"/>
  <c r="E44" i="3"/>
  <c r="F44" i="3"/>
  <c r="B45" i="3"/>
  <c r="C45" i="3"/>
  <c r="D45" i="3"/>
  <c r="E45" i="3"/>
  <c r="F45" i="3"/>
  <c r="B46" i="3"/>
  <c r="C46" i="3"/>
  <c r="D46" i="3"/>
  <c r="E46" i="3"/>
  <c r="F46" i="3"/>
  <c r="B47" i="3"/>
  <c r="C47" i="3"/>
  <c r="D47" i="3"/>
  <c r="E47" i="3"/>
  <c r="F47" i="3"/>
  <c r="C42" i="3"/>
  <c r="D42" i="3"/>
  <c r="E42" i="3"/>
  <c r="F42" i="3"/>
  <c r="B42" i="3"/>
  <c r="B35" i="3"/>
  <c r="C35" i="3"/>
  <c r="D35" i="3"/>
  <c r="E35" i="3"/>
  <c r="F35" i="3"/>
  <c r="B36" i="3"/>
  <c r="C36" i="3"/>
  <c r="D36" i="3"/>
  <c r="E36" i="3"/>
  <c r="F36" i="3"/>
  <c r="B37" i="3"/>
  <c r="C37" i="3"/>
  <c r="D37" i="3"/>
  <c r="E37" i="3"/>
  <c r="F37" i="3"/>
  <c r="B38" i="3"/>
  <c r="C38" i="3"/>
  <c r="D38" i="3"/>
  <c r="E38" i="3"/>
  <c r="F38" i="3"/>
  <c r="B39" i="3"/>
  <c r="C39" i="3"/>
  <c r="D39" i="3"/>
  <c r="E39" i="3"/>
  <c r="F39" i="3"/>
  <c r="C34" i="3"/>
  <c r="D34" i="3"/>
  <c r="E34" i="3"/>
  <c r="F34" i="3"/>
  <c r="B34" i="3"/>
  <c r="B27" i="3"/>
  <c r="C27" i="3"/>
  <c r="D27" i="3"/>
  <c r="E27" i="3"/>
  <c r="F27" i="3"/>
  <c r="B28" i="3"/>
  <c r="C28" i="3"/>
  <c r="D28" i="3"/>
  <c r="E28" i="3"/>
  <c r="F28" i="3"/>
  <c r="B29" i="3"/>
  <c r="C29" i="3"/>
  <c r="D29" i="3"/>
  <c r="E29" i="3"/>
  <c r="F29" i="3"/>
  <c r="B30" i="3"/>
  <c r="C30" i="3"/>
  <c r="D30" i="3"/>
  <c r="E30" i="3"/>
  <c r="F30" i="3"/>
  <c r="B31" i="3"/>
  <c r="C31" i="3"/>
  <c r="D31" i="3"/>
  <c r="E31" i="3"/>
  <c r="F31" i="3"/>
  <c r="C26" i="3"/>
  <c r="D26" i="3"/>
  <c r="E26" i="3"/>
  <c r="F26" i="3"/>
  <c r="B26" i="3"/>
  <c r="B19" i="3"/>
  <c r="C19" i="3"/>
  <c r="D19" i="3"/>
  <c r="E19" i="3"/>
  <c r="F19" i="3"/>
  <c r="B20" i="3"/>
  <c r="C20" i="3"/>
  <c r="D20" i="3"/>
  <c r="E20" i="3"/>
  <c r="F20" i="3"/>
  <c r="B21" i="3"/>
  <c r="C21" i="3"/>
  <c r="D21" i="3"/>
  <c r="E21" i="3"/>
  <c r="F21" i="3"/>
  <c r="B22" i="3"/>
  <c r="C22" i="3"/>
  <c r="D22" i="3"/>
  <c r="E22" i="3"/>
  <c r="F22" i="3"/>
  <c r="B23" i="3"/>
  <c r="C23" i="3"/>
  <c r="D23" i="3"/>
  <c r="E23" i="3"/>
  <c r="F23" i="3"/>
  <c r="C18" i="3"/>
  <c r="D18" i="3"/>
  <c r="E18" i="3"/>
  <c r="F18" i="3"/>
  <c r="B18" i="3"/>
  <c r="B11" i="3"/>
  <c r="C11" i="3"/>
  <c r="D11" i="3"/>
  <c r="E11" i="3"/>
  <c r="F11" i="3"/>
  <c r="B12" i="3"/>
  <c r="C12" i="3"/>
  <c r="D12" i="3"/>
  <c r="E12" i="3"/>
  <c r="F12" i="3"/>
  <c r="B13" i="3"/>
  <c r="C13" i="3"/>
  <c r="D13" i="3"/>
  <c r="E13" i="3"/>
  <c r="F13" i="3"/>
  <c r="B14" i="3"/>
  <c r="C14" i="3"/>
  <c r="D14" i="3"/>
  <c r="E14" i="3"/>
  <c r="F14" i="3"/>
  <c r="B15" i="3"/>
  <c r="C15" i="3"/>
  <c r="D15" i="3"/>
  <c r="E15" i="3"/>
  <c r="F15" i="3"/>
  <c r="C10" i="3"/>
  <c r="D10" i="3"/>
  <c r="E10" i="3"/>
  <c r="F10" i="3"/>
  <c r="B10" i="3"/>
  <c r="D2" i="3"/>
  <c r="E2" i="3"/>
  <c r="F2" i="3"/>
  <c r="C3" i="3"/>
  <c r="D3" i="3"/>
  <c r="E3" i="3"/>
  <c r="F3" i="3"/>
  <c r="C4" i="3"/>
  <c r="D4" i="3"/>
  <c r="E4" i="3"/>
  <c r="F4" i="3"/>
  <c r="C5" i="3"/>
  <c r="D5" i="3"/>
  <c r="E5" i="3"/>
  <c r="F5" i="3"/>
  <c r="C6" i="3"/>
  <c r="D6" i="3"/>
  <c r="E6" i="3"/>
  <c r="F6" i="3"/>
  <c r="C7" i="3"/>
  <c r="D7" i="3"/>
  <c r="E7" i="3"/>
  <c r="F7" i="3"/>
  <c r="B3" i="3"/>
  <c r="B4" i="3"/>
  <c r="B5" i="3"/>
  <c r="B6" i="3"/>
  <c r="B7" i="3"/>
  <c r="B2" i="3"/>
  <c r="G58" i="3" l="1"/>
  <c r="G50" i="3"/>
  <c r="G34" i="3"/>
  <c r="G26" i="3"/>
  <c r="G5" i="3"/>
  <c r="G4" i="3"/>
  <c r="G42" i="3"/>
  <c r="G31" i="3"/>
  <c r="G18" i="3"/>
  <c r="G6" i="3"/>
  <c r="G2" i="3"/>
  <c r="G15" i="3"/>
  <c r="G11" i="3"/>
  <c r="G10" i="3"/>
  <c r="G12" i="3"/>
  <c r="G22" i="3"/>
  <c r="G28" i="3"/>
  <c r="G38" i="3"/>
  <c r="G44" i="3"/>
  <c r="G54" i="3"/>
  <c r="G60" i="3"/>
  <c r="G21" i="3"/>
  <c r="G27" i="3"/>
  <c r="G37" i="3"/>
  <c r="G47" i="3"/>
  <c r="G43" i="3"/>
  <c r="G53" i="3"/>
  <c r="G63" i="3"/>
  <c r="G59" i="3"/>
  <c r="G14" i="3"/>
  <c r="G20" i="3"/>
  <c r="G30" i="3"/>
  <c r="G36" i="3"/>
  <c r="G46" i="3"/>
  <c r="G52" i="3"/>
  <c r="G62" i="3"/>
  <c r="G7" i="3"/>
  <c r="G3" i="3"/>
  <c r="G13" i="3"/>
  <c r="G23" i="3"/>
  <c r="G19" i="3"/>
  <c r="G29" i="3"/>
  <c r="G39" i="3"/>
  <c r="G35" i="3"/>
  <c r="G45" i="3"/>
  <c r="G55" i="3"/>
  <c r="G51" i="3"/>
  <c r="G61" i="3"/>
  <c r="Z42" i="1" l="1"/>
  <c r="Y42" i="1"/>
  <c r="X42" i="1"/>
  <c r="Z41" i="1"/>
  <c r="Y41" i="1"/>
  <c r="X41" i="1"/>
  <c r="Z40" i="1"/>
  <c r="Y40" i="1"/>
  <c r="X40" i="1"/>
  <c r="Z39" i="1"/>
  <c r="Y39" i="1"/>
  <c r="X39" i="1"/>
  <c r="Z12" i="1"/>
  <c r="Z11" i="1"/>
  <c r="Z10" i="1"/>
  <c r="Z9" i="1"/>
  <c r="X12" i="1"/>
  <c r="X11" i="1"/>
  <c r="X10" i="1"/>
  <c r="X9" i="1"/>
  <c r="Y9" i="1"/>
  <c r="Y12" i="1"/>
  <c r="Y11" i="1"/>
  <c r="Y10" i="1"/>
  <c r="W82" i="1" l="1"/>
  <c r="AE82" i="1" s="1"/>
  <c r="W61" i="1"/>
  <c r="AE61" i="1" s="1"/>
  <c r="W49" i="1"/>
  <c r="AE49" i="1" s="1"/>
  <c r="W79" i="1"/>
  <c r="AE79" i="1" s="1"/>
  <c r="W50" i="1"/>
  <c r="AE50" i="1" s="1"/>
  <c r="W42" i="1"/>
  <c r="AE42" i="1" s="1"/>
  <c r="W30" i="1"/>
  <c r="W32" i="1"/>
  <c r="W20" i="1"/>
  <c r="W22" i="1"/>
  <c r="W70" i="1"/>
  <c r="W71" i="1"/>
  <c r="W72" i="1"/>
  <c r="W80" i="1"/>
  <c r="AE80" i="1" s="1"/>
  <c r="W59" i="1"/>
  <c r="AE59" i="1" s="1"/>
  <c r="W62" i="1"/>
  <c r="AE62" i="1" s="1"/>
  <c r="W51" i="1"/>
  <c r="AE51" i="1" s="1"/>
  <c r="W52" i="1"/>
  <c r="AE52" i="1" s="1"/>
  <c r="W21" i="1"/>
  <c r="W40" i="1"/>
  <c r="AE40" i="1" s="1"/>
  <c r="W81" i="1"/>
  <c r="AE81" i="1" s="1"/>
  <c r="W69" i="1"/>
  <c r="W39" i="1"/>
  <c r="AE39" i="1" s="1"/>
  <c r="W41" i="1"/>
  <c r="AE41" i="1" s="1"/>
  <c r="W29" i="1"/>
  <c r="W31" i="1"/>
  <c r="W11" i="1"/>
  <c r="W60" i="1"/>
  <c r="AE60" i="1" s="1"/>
  <c r="W19" i="1"/>
  <c r="W12" i="1"/>
  <c r="W10" i="1"/>
  <c r="W9" i="1"/>
  <c r="AE32" i="1" l="1"/>
  <c r="AE30" i="1"/>
  <c r="AE31" i="1"/>
  <c r="AE29" i="1"/>
  <c r="AE21" i="1"/>
  <c r="AE22" i="1"/>
  <c r="AE19" i="1"/>
  <c r="AE20" i="1"/>
  <c r="AE11" i="1"/>
  <c r="AE10" i="1"/>
  <c r="AE9" i="1"/>
  <c r="AE12" i="1"/>
  <c r="AE71" i="1"/>
  <c r="AE70" i="1"/>
  <c r="AE69" i="1"/>
  <c r="AE72" i="1"/>
  <c r="AB12" i="1"/>
  <c r="AB42" i="1"/>
  <c r="AB50" i="1"/>
  <c r="AB51" i="1"/>
  <c r="AB39" i="1"/>
  <c r="AB60" i="1"/>
  <c r="AB82" i="1"/>
  <c r="AB79" i="1"/>
  <c r="AB11" i="1"/>
  <c r="AB62" i="1"/>
  <c r="AB19" i="1"/>
  <c r="AB52" i="1"/>
  <c r="AB40" i="1"/>
  <c r="AB70" i="1"/>
  <c r="AB41" i="1"/>
  <c r="AB9" i="1"/>
  <c r="AB71" i="1"/>
  <c r="AB49" i="1"/>
  <c r="AB21" i="1"/>
  <c r="AB32" i="1"/>
  <c r="C2" i="3"/>
  <c r="AB30" i="1"/>
  <c r="AB10" i="1"/>
  <c r="AB20" i="1"/>
  <c r="AB69" i="1"/>
  <c r="AB29" i="1"/>
  <c r="AB72" i="1"/>
  <c r="AB80" i="1"/>
  <c r="AB22" i="1"/>
  <c r="AB59" i="1"/>
  <c r="AB61" i="1"/>
  <c r="AB31" i="1"/>
  <c r="AB81" i="1"/>
  <c r="AA61" i="1"/>
  <c r="AG61" i="1" s="1"/>
  <c r="AA72" i="1"/>
  <c r="AG72" i="1" s="1"/>
  <c r="AA62" i="1"/>
  <c r="AG62" i="1" s="1"/>
  <c r="AA12" i="1"/>
  <c r="AA80" i="1"/>
  <c r="AG80" i="1" s="1"/>
  <c r="AA70" i="1"/>
  <c r="AG70" i="1" s="1"/>
  <c r="AA42" i="1"/>
  <c r="AG42" i="1" s="1"/>
  <c r="AA20" i="1"/>
  <c r="AG20" i="1" s="1"/>
  <c r="AA50" i="1"/>
  <c r="AA39" i="1"/>
  <c r="AG39" i="1" s="1"/>
  <c r="AA52" i="1"/>
  <c r="AG52" i="1" s="1"/>
  <c r="AA30" i="1"/>
  <c r="AG30" i="1" s="1"/>
  <c r="AA41" i="1"/>
  <c r="AG41" i="1" s="1"/>
  <c r="AA81" i="1"/>
  <c r="AG81" i="1" s="1"/>
  <c r="AA31" i="1"/>
  <c r="AG31" i="1" s="1"/>
  <c r="AA11" i="1"/>
  <c r="AA60" i="1"/>
  <c r="AA71" i="1"/>
  <c r="AG71" i="1" s="1"/>
  <c r="AA49" i="1"/>
  <c r="AG49" i="1" s="1"/>
  <c r="AA10" i="1"/>
  <c r="AG10" i="1" s="1"/>
  <c r="AA59" i="1"/>
  <c r="AG59" i="1" s="1"/>
  <c r="AA32" i="1"/>
  <c r="AG32" i="1" s="1"/>
  <c r="AA29" i="1"/>
  <c r="AG29" i="1" s="1"/>
  <c r="AA21" i="1"/>
  <c r="AG21" i="1" s="1"/>
  <c r="AA40" i="1"/>
  <c r="AG40" i="1" s="1"/>
  <c r="AA22" i="1"/>
  <c r="AG22" i="1" s="1"/>
  <c r="AA82" i="1"/>
  <c r="AG82" i="1" s="1"/>
  <c r="AA51" i="1"/>
  <c r="AG51" i="1" s="1"/>
  <c r="AA69" i="1"/>
  <c r="AG69" i="1" s="1"/>
  <c r="AA79" i="1"/>
  <c r="AG79" i="1" s="1"/>
  <c r="AA9" i="1"/>
  <c r="AG9" i="1" s="1"/>
  <c r="AA19" i="1"/>
  <c r="AG19" i="1" s="1"/>
  <c r="AC60" i="1" l="1"/>
  <c r="AC59" i="1"/>
  <c r="AC9" i="1"/>
  <c r="AC49" i="1"/>
  <c r="AC30" i="1"/>
  <c r="AC12" i="1"/>
  <c r="AC19" i="1"/>
  <c r="AC22" i="1"/>
  <c r="AC81" i="1"/>
  <c r="AC62" i="1"/>
  <c r="AG60" i="1"/>
  <c r="AC72" i="1"/>
  <c r="AC69" i="1"/>
  <c r="AC82" i="1"/>
  <c r="AC32" i="1"/>
  <c r="AC10" i="1"/>
  <c r="AC71" i="1"/>
  <c r="AC20" i="1"/>
  <c r="AG12" i="1"/>
  <c r="AC79" i="1"/>
  <c r="AC21" i="1"/>
  <c r="AC31" i="1"/>
  <c r="AC39" i="1"/>
  <c r="AC50" i="1"/>
  <c r="AG50" i="1"/>
  <c r="AC51" i="1"/>
  <c r="AC29" i="1"/>
  <c r="AC40" i="1"/>
  <c r="AG11" i="1"/>
  <c r="AC11" i="1"/>
  <c r="AC41" i="1"/>
  <c r="AC52" i="1"/>
  <c r="AC42" i="1"/>
  <c r="AC70" i="1"/>
  <c r="AC80" i="1"/>
  <c r="AC61" i="1"/>
  <c r="AF52" i="1" l="1"/>
  <c r="AM52" i="1"/>
  <c r="AL52" i="1"/>
  <c r="AK52" i="1"/>
  <c r="AF79" i="1"/>
  <c r="AK79" i="1"/>
  <c r="AM79" i="1"/>
  <c r="AL79" i="1"/>
  <c r="AF49" i="1"/>
  <c r="AM49" i="1"/>
  <c r="AK49" i="1"/>
  <c r="AL49" i="1"/>
  <c r="AF80" i="1"/>
  <c r="AK80" i="1"/>
  <c r="AL80" i="1"/>
  <c r="AM80" i="1"/>
  <c r="AF41" i="1"/>
  <c r="AL41" i="1"/>
  <c r="AM41" i="1"/>
  <c r="AK41" i="1"/>
  <c r="AF29" i="1"/>
  <c r="AM29" i="1"/>
  <c r="AK29" i="1"/>
  <c r="AL29" i="1"/>
  <c r="AF39" i="1"/>
  <c r="AK39" i="1"/>
  <c r="AM39" i="1"/>
  <c r="AL39" i="1"/>
  <c r="AF32" i="1"/>
  <c r="AM32" i="1"/>
  <c r="AL32" i="1"/>
  <c r="AK32" i="1"/>
  <c r="AF19" i="1"/>
  <c r="AM19" i="1"/>
  <c r="AK19" i="1"/>
  <c r="AL19" i="1"/>
  <c r="AF9" i="1"/>
  <c r="AL9" i="1"/>
  <c r="AK9" i="1"/>
  <c r="AM9" i="1"/>
  <c r="AF50" i="1"/>
  <c r="AK50" i="1"/>
  <c r="AM50" i="1"/>
  <c r="AL50" i="1"/>
  <c r="AF72" i="1"/>
  <c r="AM72" i="1"/>
  <c r="AL72" i="1"/>
  <c r="AK72" i="1"/>
  <c r="AF11" i="1"/>
  <c r="AM11" i="1"/>
  <c r="AK11" i="1"/>
  <c r="AL11" i="1"/>
  <c r="AF31" i="1"/>
  <c r="AL31" i="1"/>
  <c r="AK31" i="1"/>
  <c r="AM31" i="1"/>
  <c r="AF20" i="1"/>
  <c r="AK20" i="1"/>
  <c r="AL20" i="1"/>
  <c r="AM20" i="1"/>
  <c r="AF82" i="1"/>
  <c r="AM82" i="1"/>
  <c r="AL82" i="1"/>
  <c r="AK82" i="1"/>
  <c r="AF62" i="1"/>
  <c r="AM62" i="1"/>
  <c r="AL62" i="1"/>
  <c r="AK62" i="1"/>
  <c r="AF12" i="1"/>
  <c r="AM12" i="1"/>
  <c r="AK12" i="1"/>
  <c r="AL12" i="1"/>
  <c r="AF59" i="1"/>
  <c r="AK59" i="1"/>
  <c r="AM59" i="1"/>
  <c r="AL59" i="1"/>
  <c r="AF61" i="1"/>
  <c r="AL61" i="1"/>
  <c r="AK61" i="1"/>
  <c r="AM61" i="1"/>
  <c r="AF40" i="1"/>
  <c r="AK40" i="1"/>
  <c r="AM40" i="1"/>
  <c r="AL40" i="1"/>
  <c r="AF10" i="1"/>
  <c r="AK10" i="1"/>
  <c r="AL10" i="1"/>
  <c r="AM10" i="1"/>
  <c r="AF22" i="1"/>
  <c r="AM22" i="1"/>
  <c r="AL22" i="1"/>
  <c r="AK22" i="1"/>
  <c r="AF70" i="1"/>
  <c r="AK70" i="1"/>
  <c r="AL70" i="1"/>
  <c r="AM70" i="1"/>
  <c r="AF51" i="1"/>
  <c r="AL51" i="1"/>
  <c r="AK51" i="1"/>
  <c r="AM51" i="1"/>
  <c r="AF42" i="1"/>
  <c r="AM42" i="1"/>
  <c r="AL42" i="1"/>
  <c r="AK42" i="1"/>
  <c r="AF21" i="1"/>
  <c r="AL21" i="1"/>
  <c r="AK21" i="1"/>
  <c r="AM21" i="1"/>
  <c r="AF71" i="1"/>
  <c r="AL71" i="1"/>
  <c r="AK71" i="1"/>
  <c r="AM71" i="1"/>
  <c r="AF69" i="1"/>
  <c r="AK69" i="1"/>
  <c r="AM69" i="1"/>
  <c r="AL69" i="1"/>
  <c r="AF81" i="1"/>
  <c r="AL81" i="1"/>
  <c r="AK81" i="1"/>
  <c r="AM81" i="1"/>
  <c r="AF30" i="1"/>
  <c r="AK30" i="1"/>
  <c r="AM30" i="1"/>
  <c r="AL30" i="1"/>
  <c r="AF60" i="1"/>
  <c r="AK60" i="1"/>
  <c r="AL60" i="1"/>
  <c r="AM60" i="1"/>
  <c r="AO42" i="1" l="1"/>
  <c r="AP42" i="1" s="1"/>
  <c r="AR42" i="1" s="1"/>
  <c r="AO22" i="1"/>
  <c r="AP22" i="1" s="1"/>
  <c r="AR22" i="1" s="1"/>
  <c r="AO62" i="1"/>
  <c r="AP62" i="1" s="1"/>
  <c r="AS62" i="1" s="1"/>
  <c r="AO82" i="1"/>
  <c r="AP82" i="1" s="1"/>
  <c r="AR82" i="1" s="1"/>
  <c r="AO72" i="1"/>
  <c r="AP72" i="1" s="1"/>
  <c r="AQ72" i="1" s="1"/>
  <c r="AO32" i="1"/>
  <c r="AP32" i="1" s="1"/>
  <c r="AR32" i="1" s="1"/>
  <c r="AO41" i="1"/>
  <c r="AP41" i="1" s="1"/>
  <c r="AT41" i="1" s="1"/>
  <c r="AO52" i="1"/>
  <c r="AP52" i="1" s="1"/>
  <c r="AQ52" i="1" s="1"/>
  <c r="AO81" i="1"/>
  <c r="AP81" i="1" s="1"/>
  <c r="AO51" i="1"/>
  <c r="AP51" i="1" s="1"/>
  <c r="AO61" i="1"/>
  <c r="AP61" i="1" s="1"/>
  <c r="AO12" i="1"/>
  <c r="AP12" i="1" s="1"/>
  <c r="AO31" i="1"/>
  <c r="AP31" i="1" s="1"/>
  <c r="AO11" i="1"/>
  <c r="AP11" i="1" s="1"/>
  <c r="AO9" i="1"/>
  <c r="AP9" i="1" s="1"/>
  <c r="AO19" i="1"/>
  <c r="AP19" i="1" s="1"/>
  <c r="AO29" i="1"/>
  <c r="AP29" i="1" s="1"/>
  <c r="AO49" i="1"/>
  <c r="AP49" i="1" s="1"/>
  <c r="AO21" i="1"/>
  <c r="AP21" i="1" s="1"/>
  <c r="AO60" i="1"/>
  <c r="AP60" i="1" s="1"/>
  <c r="AO70" i="1"/>
  <c r="AP70" i="1" s="1"/>
  <c r="AO10" i="1"/>
  <c r="AP10" i="1" s="1"/>
  <c r="AO59" i="1"/>
  <c r="AP59" i="1" s="1"/>
  <c r="AO20" i="1"/>
  <c r="AP20" i="1" s="1"/>
  <c r="AO50" i="1"/>
  <c r="AP50" i="1" s="1"/>
  <c r="AO39" i="1"/>
  <c r="AP39" i="1" s="1"/>
  <c r="AO80" i="1"/>
  <c r="AP80" i="1" s="1"/>
  <c r="AO79" i="1"/>
  <c r="AP79" i="1" s="1"/>
  <c r="AO71" i="1"/>
  <c r="AP71" i="1" s="1"/>
  <c r="AO30" i="1"/>
  <c r="AP30" i="1" s="1"/>
  <c r="AO69" i="1"/>
  <c r="AP69" i="1" s="1"/>
  <c r="AO40" i="1"/>
  <c r="AP40" i="1" s="1"/>
  <c r="AQ42" i="1" l="1"/>
  <c r="AS22" i="1"/>
  <c r="AQ22" i="1"/>
  <c r="AR62" i="1"/>
  <c r="AS32" i="1"/>
  <c r="AS72" i="1"/>
  <c r="AR72" i="1"/>
  <c r="AQ62" i="1"/>
  <c r="AS42" i="1"/>
  <c r="AQ82" i="1"/>
  <c r="AS82" i="1"/>
  <c r="AQ41" i="1"/>
  <c r="AR41" i="1"/>
  <c r="AS52" i="1"/>
  <c r="AR52" i="1"/>
  <c r="AQ32" i="1"/>
  <c r="AS40" i="1"/>
  <c r="AT40" i="1"/>
  <c r="AQ40" i="1"/>
  <c r="AS50" i="1"/>
  <c r="AQ50" i="1"/>
  <c r="AT50" i="1"/>
  <c r="AR69" i="1"/>
  <c r="AT69" i="1"/>
  <c r="AS69" i="1"/>
  <c r="AR79" i="1"/>
  <c r="AT79" i="1"/>
  <c r="AS79" i="1"/>
  <c r="AS20" i="1"/>
  <c r="AT20" i="1"/>
  <c r="AQ20" i="1"/>
  <c r="AT60" i="1"/>
  <c r="AS60" i="1"/>
  <c r="AQ60" i="1"/>
  <c r="AS9" i="1"/>
  <c r="AR9" i="1"/>
  <c r="AT9" i="1"/>
  <c r="AQ61" i="1"/>
  <c r="AR61" i="1"/>
  <c r="AT61" i="1"/>
  <c r="AS30" i="1"/>
  <c r="AQ30" i="1"/>
  <c r="AT30" i="1"/>
  <c r="AS80" i="1"/>
  <c r="AT80" i="1"/>
  <c r="AQ80" i="1"/>
  <c r="AS59" i="1"/>
  <c r="AR59" i="1"/>
  <c r="AT59" i="1"/>
  <c r="AR21" i="1"/>
  <c r="AQ21" i="1"/>
  <c r="AT21" i="1"/>
  <c r="AS49" i="1"/>
  <c r="AR49" i="1"/>
  <c r="AT49" i="1"/>
  <c r="AT11" i="1"/>
  <c r="AR11" i="1"/>
  <c r="AQ11" i="1"/>
  <c r="AT51" i="1"/>
  <c r="AQ51" i="1"/>
  <c r="AR51" i="1"/>
  <c r="AT39" i="1"/>
  <c r="AS39" i="1"/>
  <c r="AR39" i="1"/>
  <c r="AQ10" i="1"/>
  <c r="AT10" i="1"/>
  <c r="AS10" i="1"/>
  <c r="AS29" i="1"/>
  <c r="AR29" i="1"/>
  <c r="AT29" i="1"/>
  <c r="AR31" i="1"/>
  <c r="AT31" i="1"/>
  <c r="AQ31" i="1"/>
  <c r="AR81" i="1"/>
  <c r="AT81" i="1"/>
  <c r="AQ81" i="1"/>
  <c r="AU42" i="1"/>
  <c r="AH42" i="1" s="1"/>
  <c r="AT71" i="1"/>
  <c r="AQ71" i="1"/>
  <c r="AR71" i="1"/>
  <c r="AS70" i="1"/>
  <c r="AT70" i="1"/>
  <c r="AQ70" i="1"/>
  <c r="AT19" i="1"/>
  <c r="AR19" i="1"/>
  <c r="AS19" i="1"/>
  <c r="AQ12" i="1"/>
  <c r="AS12" i="1"/>
  <c r="AR12" i="1"/>
  <c r="AU22" i="1" l="1"/>
  <c r="AH22" i="1" s="1"/>
  <c r="AU62" i="1"/>
  <c r="AH62" i="1" s="1"/>
  <c r="AU32" i="1"/>
  <c r="AH32" i="1" s="1"/>
  <c r="AU72" i="1"/>
  <c r="AH72" i="1" s="1"/>
  <c r="AU41" i="1"/>
  <c r="AH41" i="1" s="1"/>
  <c r="AU82" i="1"/>
  <c r="AH82" i="1" s="1"/>
  <c r="AU52" i="1"/>
  <c r="AH52" i="1" s="1"/>
  <c r="AU10" i="1"/>
  <c r="AH10" i="1" s="1"/>
  <c r="AU49" i="1"/>
  <c r="AH49" i="1" s="1"/>
  <c r="AU30" i="1"/>
  <c r="AH30" i="1" s="1"/>
  <c r="AU9" i="1"/>
  <c r="AH9" i="1" s="1"/>
  <c r="AU19" i="1"/>
  <c r="AH19" i="1" s="1"/>
  <c r="AU12" i="1"/>
  <c r="AH12" i="1" s="1"/>
  <c r="AU81" i="1"/>
  <c r="AH81" i="1" s="1"/>
  <c r="AU39" i="1"/>
  <c r="AH39" i="1" s="1"/>
  <c r="AU51" i="1"/>
  <c r="AH51" i="1" s="1"/>
  <c r="AU59" i="1"/>
  <c r="AH59" i="1" s="1"/>
  <c r="AU61" i="1"/>
  <c r="AH61" i="1" s="1"/>
  <c r="AU60" i="1"/>
  <c r="AH60" i="1" s="1"/>
  <c r="AU31" i="1"/>
  <c r="AH31" i="1" s="1"/>
  <c r="AU29" i="1"/>
  <c r="AH29" i="1" s="1"/>
  <c r="AU11" i="1"/>
  <c r="AH11" i="1" s="1"/>
  <c r="AU20" i="1"/>
  <c r="AH20" i="1" s="1"/>
  <c r="AU69" i="1"/>
  <c r="AH69" i="1" s="1"/>
  <c r="AU40" i="1"/>
  <c r="AH40" i="1" s="1"/>
  <c r="AU79" i="1"/>
  <c r="AH79" i="1" s="1"/>
  <c r="AU71" i="1"/>
  <c r="AH71" i="1" s="1"/>
  <c r="AU21" i="1"/>
  <c r="AH21" i="1" s="1"/>
  <c r="AU50" i="1"/>
  <c r="AH50" i="1" s="1"/>
  <c r="AU80" i="1"/>
  <c r="AH80" i="1" s="1"/>
  <c r="B67" i="3"/>
  <c r="S9" i="1" s="1"/>
  <c r="AI80" i="1" l="1"/>
  <c r="AI62" i="1"/>
  <c r="AI39" i="1"/>
  <c r="AI19" i="1"/>
  <c r="AI12" i="1"/>
  <c r="AI60" i="1"/>
  <c r="AI61" i="1"/>
  <c r="AI40" i="1"/>
  <c r="AI21" i="1"/>
  <c r="AI59" i="1"/>
  <c r="AI52" i="1"/>
  <c r="AI50" i="1"/>
  <c r="AI29" i="1"/>
  <c r="AI30" i="1"/>
  <c r="AI32" i="1"/>
  <c r="AI41" i="1"/>
  <c r="AI31" i="1"/>
  <c r="AI79" i="1"/>
  <c r="AI82" i="1"/>
  <c r="AI51" i="1"/>
  <c r="AI20" i="1"/>
  <c r="AI42" i="1"/>
  <c r="AI49" i="1"/>
  <c r="AI81" i="1"/>
  <c r="AI10" i="1"/>
  <c r="AI11" i="1"/>
  <c r="AI9" i="1"/>
  <c r="AI22" i="1"/>
  <c r="B68" i="3"/>
  <c r="S10" i="1" s="1"/>
  <c r="B73" i="3"/>
  <c r="S15" i="1" s="1"/>
  <c r="B69" i="3"/>
  <c r="S11" i="1" s="1"/>
  <c r="B71" i="3"/>
  <c r="S13" i="1" s="1"/>
  <c r="B72" i="3"/>
  <c r="S14" i="1" s="1"/>
  <c r="B66" i="3"/>
  <c r="S8" i="1" s="1"/>
  <c r="C39" i="1" l="1"/>
  <c r="C87" i="3" s="1"/>
  <c r="C19" i="1"/>
  <c r="C85" i="3" s="1"/>
  <c r="C60" i="1"/>
  <c r="D89" i="3" s="1"/>
  <c r="C41" i="1"/>
  <c r="E87" i="3" s="1"/>
  <c r="C40" i="1"/>
  <c r="D87" i="3" s="1"/>
  <c r="C20" i="1"/>
  <c r="D85" i="3" s="1"/>
  <c r="C61" i="1"/>
  <c r="E89" i="3" s="1"/>
  <c r="C59" i="1"/>
  <c r="C89" i="3" s="1"/>
  <c r="C62" i="1"/>
  <c r="F89" i="3" s="1"/>
  <c r="C42" i="1"/>
  <c r="F87" i="3" s="1"/>
  <c r="C51" i="1"/>
  <c r="E88" i="3" s="1"/>
  <c r="C52" i="1"/>
  <c r="F88" i="3" s="1"/>
  <c r="C49" i="1"/>
  <c r="C88" i="3" s="1"/>
  <c r="C50" i="1"/>
  <c r="D88" i="3" s="1"/>
  <c r="C21" i="1"/>
  <c r="E85" i="3" s="1"/>
  <c r="C9" i="1"/>
  <c r="C84" i="3" s="1"/>
  <c r="C11" i="1"/>
  <c r="E84" i="3" s="1"/>
  <c r="C12" i="1"/>
  <c r="F84" i="3" s="1"/>
  <c r="C10" i="1"/>
  <c r="C80" i="1"/>
  <c r="D91" i="3" s="1"/>
  <c r="C82" i="1"/>
  <c r="F91" i="3" s="1"/>
  <c r="C79" i="1"/>
  <c r="C91" i="3" s="1"/>
  <c r="C81" i="1"/>
  <c r="E91" i="3" s="1"/>
  <c r="C22" i="1"/>
  <c r="F85" i="3" s="1"/>
  <c r="C31" i="1"/>
  <c r="E86" i="3" s="1"/>
  <c r="C29" i="1"/>
  <c r="C86" i="3" s="1"/>
  <c r="C30" i="1"/>
  <c r="D86" i="3" s="1"/>
  <c r="C32" i="1"/>
  <c r="F86" i="3" s="1"/>
  <c r="B70" i="3"/>
  <c r="S12" i="1" s="1"/>
  <c r="R12" i="1" l="1"/>
  <c r="D84" i="3"/>
  <c r="R8" i="1"/>
  <c r="R21" i="1"/>
  <c r="R20" i="1"/>
  <c r="R9" i="1"/>
  <c r="R13" i="1"/>
  <c r="R23" i="1"/>
  <c r="R40" i="1"/>
  <c r="R27" i="1"/>
  <c r="R41" i="1" l="1"/>
  <c r="S39" i="1" s="1"/>
  <c r="R15" i="1"/>
  <c r="R17" i="1"/>
  <c r="R18" i="1"/>
  <c r="R14" i="1"/>
  <c r="R10" i="1"/>
  <c r="R16" i="1"/>
  <c r="R19" i="1"/>
  <c r="R11" i="1"/>
  <c r="R22" i="1"/>
  <c r="R25" i="1"/>
  <c r="R31" i="1"/>
  <c r="R26" i="1"/>
  <c r="R29" i="1"/>
  <c r="R32" i="1"/>
  <c r="R30" i="1"/>
  <c r="R28" i="1"/>
  <c r="S7" i="1" l="1"/>
  <c r="S24" i="1"/>
  <c r="R34" i="1"/>
  <c r="R35" i="1"/>
  <c r="R36" i="1"/>
  <c r="R37" i="1"/>
  <c r="R45" i="1" l="1"/>
  <c r="R44" i="1"/>
  <c r="S33" i="1"/>
  <c r="S43" i="1" l="1"/>
  <c r="S5" i="1" s="1"/>
  <c r="P2" i="1" s="1"/>
  <c r="AU70" i="1" l="1"/>
  <c r="AH70" i="1" s="1"/>
  <c r="AI70" i="1" l="1"/>
  <c r="AI72" i="1"/>
  <c r="AI69" i="1"/>
  <c r="AI71" i="1"/>
  <c r="C71" i="1" l="1"/>
  <c r="E90" i="3" s="1"/>
  <c r="C70" i="1"/>
  <c r="D90" i="3" s="1"/>
  <c r="C72" i="1"/>
  <c r="F90" i="3" s="1"/>
  <c r="C69" i="1"/>
  <c r="C90" i="3" s="1"/>
</calcChain>
</file>

<file path=xl/sharedStrings.xml><?xml version="1.0" encoding="utf-8"?>
<sst xmlns="http://schemas.openxmlformats.org/spreadsheetml/2006/main" count="600" uniqueCount="262">
  <si>
    <t>Winnaar groep A</t>
  </si>
  <si>
    <t>Tweede groep B</t>
  </si>
  <si>
    <t>Brazilië</t>
  </si>
  <si>
    <t>-</t>
  </si>
  <si>
    <t>Kroatië</t>
  </si>
  <si>
    <t>A1</t>
  </si>
  <si>
    <t>Mexico</t>
  </si>
  <si>
    <t>Kameroen</t>
  </si>
  <si>
    <t>A2</t>
  </si>
  <si>
    <t>A3</t>
  </si>
  <si>
    <t>A4</t>
  </si>
  <si>
    <t>Winnaar groep B</t>
  </si>
  <si>
    <t>Tweede groep A</t>
  </si>
  <si>
    <t>Spanje</t>
  </si>
  <si>
    <t>Nederland</t>
  </si>
  <si>
    <t>B1</t>
  </si>
  <si>
    <t>Chili</t>
  </si>
  <si>
    <t>Australië</t>
  </si>
  <si>
    <t>B2</t>
  </si>
  <si>
    <t>B3</t>
  </si>
  <si>
    <t>B4</t>
  </si>
  <si>
    <t>Colombia</t>
  </si>
  <si>
    <t>Griekenland</t>
  </si>
  <si>
    <t>C1</t>
  </si>
  <si>
    <t>Ivoorkust</t>
  </si>
  <si>
    <t>Japan</t>
  </si>
  <si>
    <t>C2</t>
  </si>
  <si>
    <t>C3</t>
  </si>
  <si>
    <t>C4</t>
  </si>
  <si>
    <t>Uruguay</t>
  </si>
  <si>
    <t>Costa Rica</t>
  </si>
  <si>
    <t>D1</t>
  </si>
  <si>
    <t>Engeland</t>
  </si>
  <si>
    <t>Italië</t>
  </si>
  <si>
    <t>D2</t>
  </si>
  <si>
    <t>D3</t>
  </si>
  <si>
    <t>D4</t>
  </si>
  <si>
    <t>Zwitserland</t>
  </si>
  <si>
    <t>Ecuador</t>
  </si>
  <si>
    <t>E1</t>
  </si>
  <si>
    <t>Frankrijk</t>
  </si>
  <si>
    <t>Honduras</t>
  </si>
  <si>
    <t>E2</t>
  </si>
  <si>
    <t>E3</t>
  </si>
  <si>
    <t>E4</t>
  </si>
  <si>
    <t>Argentinië</t>
  </si>
  <si>
    <t>Bosnië</t>
  </si>
  <si>
    <t>F1</t>
  </si>
  <si>
    <t>Iran</t>
  </si>
  <si>
    <t>Nigeria</t>
  </si>
  <si>
    <t>F2</t>
  </si>
  <si>
    <t>F3</t>
  </si>
  <si>
    <t>F4</t>
  </si>
  <si>
    <t>Duitsland</t>
  </si>
  <si>
    <t>Portugal</t>
  </si>
  <si>
    <t>G1</t>
  </si>
  <si>
    <t>Ghana</t>
  </si>
  <si>
    <t>USA</t>
  </si>
  <si>
    <t>G2</t>
  </si>
  <si>
    <t>G3</t>
  </si>
  <si>
    <t>G4</t>
  </si>
  <si>
    <t>België</t>
  </si>
  <si>
    <t>Algerije</t>
  </si>
  <si>
    <t>H1</t>
  </si>
  <si>
    <t>Rusland</t>
  </si>
  <si>
    <t>Zuid-Korea</t>
  </si>
  <si>
    <t>H2</t>
  </si>
  <si>
    <t>H3</t>
  </si>
  <si>
    <t>H4</t>
  </si>
  <si>
    <t>Winnaar groep C</t>
  </si>
  <si>
    <t>Tweede groep D</t>
  </si>
  <si>
    <t>Winnaar groep D</t>
  </si>
  <si>
    <t>Tweede groep C</t>
  </si>
  <si>
    <t>Winnaar groep E</t>
  </si>
  <si>
    <t>Tweede groep F</t>
  </si>
  <si>
    <t>Winnaar groep F</t>
  </si>
  <si>
    <t>Tweede groep E</t>
  </si>
  <si>
    <t>Winnaar groep G</t>
  </si>
  <si>
    <t>Tweede groep H</t>
  </si>
  <si>
    <t>Winnaar groep H</t>
  </si>
  <si>
    <t>Tweede groep G</t>
  </si>
  <si>
    <t>AF1</t>
  </si>
  <si>
    <t>AF2</t>
  </si>
  <si>
    <t>AF3</t>
  </si>
  <si>
    <t>AF4</t>
  </si>
  <si>
    <t>AF5</t>
  </si>
  <si>
    <t>AF7</t>
  </si>
  <si>
    <t>AF6</t>
  </si>
  <si>
    <t>AF8</t>
  </si>
  <si>
    <t>Winnaar AF1</t>
  </si>
  <si>
    <t>Winnaar AF2</t>
  </si>
  <si>
    <t>Winnaar AF3</t>
  </si>
  <si>
    <t>Winnaar AF4</t>
  </si>
  <si>
    <t>Winnaar AF5</t>
  </si>
  <si>
    <t>Winnaar AF6</t>
  </si>
  <si>
    <t>Winnaar AF7</t>
  </si>
  <si>
    <t>Winnaar AF8</t>
  </si>
  <si>
    <t>KF2</t>
  </si>
  <si>
    <t>KF1</t>
  </si>
  <si>
    <t>KF4</t>
  </si>
  <si>
    <t>KF3</t>
  </si>
  <si>
    <t>HF1</t>
  </si>
  <si>
    <t>HF2</t>
  </si>
  <si>
    <t>Finale</t>
  </si>
  <si>
    <t>Winnaar KF2</t>
  </si>
  <si>
    <t>Winnaar KF1</t>
  </si>
  <si>
    <t>Winnaar KF4</t>
  </si>
  <si>
    <t>Winnaar KF3</t>
  </si>
  <si>
    <t>Verliezer HF1</t>
  </si>
  <si>
    <t>Verliezer HF2</t>
  </si>
  <si>
    <t>Winnaar HF1</t>
  </si>
  <si>
    <t>Winnaar HF2</t>
  </si>
  <si>
    <t>A</t>
  </si>
  <si>
    <t>B</t>
  </si>
  <si>
    <t>C</t>
  </si>
  <si>
    <t>D</t>
  </si>
  <si>
    <t>E</t>
  </si>
  <si>
    <t>F</t>
  </si>
  <si>
    <t>G</t>
  </si>
  <si>
    <t>H</t>
  </si>
  <si>
    <t>onbekend</t>
  </si>
  <si>
    <t>Loss</t>
  </si>
  <si>
    <t>pt</t>
  </si>
  <si>
    <t>w</t>
  </si>
  <si>
    <t>g</t>
  </si>
  <si>
    <t>v</t>
  </si>
  <si>
    <t>dpv</t>
  </si>
  <si>
    <t>dpt</t>
  </si>
  <si>
    <t>dps</t>
  </si>
  <si>
    <t>Tot</t>
  </si>
  <si>
    <t>Rang</t>
  </si>
  <si>
    <t>Toto</t>
  </si>
  <si>
    <t>Naam:</t>
  </si>
  <si>
    <t>Naam</t>
  </si>
  <si>
    <t>Spelregels &amp; uitleg</t>
  </si>
  <si>
    <t>*</t>
  </si>
  <si>
    <t>Deelname: info en voorwaarden:</t>
  </si>
  <si>
    <t>Belangrijk:</t>
  </si>
  <si>
    <t>Inzendingen:</t>
  </si>
  <si>
    <t>Prijzen:</t>
  </si>
  <si>
    <t>totaal</t>
  </si>
  <si>
    <t>BIJ GELIJKE UITSLAGEN</t>
  </si>
  <si>
    <t>Prijzen worden verzorgd door SV United</t>
  </si>
  <si>
    <t>Teamnaam</t>
  </si>
  <si>
    <t>Extra vragen</t>
  </si>
  <si>
    <t>Topscorer WK</t>
  </si>
  <si>
    <t>Doelpunten</t>
  </si>
  <si>
    <t>Rood</t>
  </si>
  <si>
    <t>Geel</t>
  </si>
  <si>
    <t>Poule A</t>
  </si>
  <si>
    <t>Poule B</t>
  </si>
  <si>
    <t>Poule C</t>
  </si>
  <si>
    <t>Poule D</t>
  </si>
  <si>
    <t>Poule E</t>
  </si>
  <si>
    <t>Poule F</t>
  </si>
  <si>
    <t>Poule G</t>
  </si>
  <si>
    <t>Poule H</t>
  </si>
  <si>
    <t>Totaal aantal doelpunten op WK</t>
  </si>
  <si>
    <t>Totaal aantal rode kaarten op WK</t>
  </si>
  <si>
    <t>Totaal aantal gele kaarten op WK</t>
  </si>
  <si>
    <t>Opslaan bestand</t>
  </si>
  <si>
    <t>Teamnaam:</t>
  </si>
  <si>
    <r>
      <t xml:space="preserve">e-mailadres. Te laat ingestuurde formulieren worden </t>
    </r>
    <r>
      <rPr>
        <b/>
        <sz val="10"/>
        <color theme="1"/>
        <rFont val="Arial"/>
        <family val="2"/>
      </rPr>
      <t>niet</t>
    </r>
    <r>
      <rPr>
        <sz val="10"/>
        <color theme="1"/>
        <rFont val="Arial"/>
        <family val="2"/>
      </rPr>
      <t xml:space="preserve"> meegenomen.</t>
    </r>
  </si>
  <si>
    <t>SV United stelt de volgende prijzen ter beschikking:</t>
  </si>
  <si>
    <t>Namens SV United heel veel succes en vooral veel plezier!!</t>
  </si>
  <si>
    <t>E-mailadres:</t>
  </si>
  <si>
    <t>Begin met het invullen van je naam, je teamnaam en je e-mailadres.</t>
  </si>
  <si>
    <t>E-mailadres</t>
  </si>
  <si>
    <t>Meerdere inzendingen op dezelfde naam worden niet meegenomen.</t>
  </si>
  <si>
    <t>Slechts 1 WK-Pool formulier per persoon.</t>
  </si>
  <si>
    <t>Alleen volledig ingevulde WK-Pool formulieren worden meegenomen.</t>
  </si>
  <si>
    <t>Volledig ingevulde WK-Pool formulieren dienen verstuurd te worden naar het e-mailadres: penningmeester@svunited.nl</t>
  </si>
  <si>
    <t>3de plaats: Een of meerdere artikel(en) naar keuze aanschaffen in de webshop van SV United (max. waarde EUR 50)</t>
  </si>
  <si>
    <t>2de plaats: Een of meerdere artikel(en) naar keuze aanschaffen in de webshop van SV United (max. waarde EUR 75)</t>
  </si>
  <si>
    <t>Winnaar: Een of meerdere artikel(en) naar keuze aanschaffen in de webshop van SV United (max. waarde EUR 100)</t>
  </si>
  <si>
    <t>penningmeester@svunited.nl</t>
  </si>
  <si>
    <t>Kwartfinale (140 punten):</t>
  </si>
  <si>
    <t>Na het invullen van de extra vragen verandert het 4de veld van kleur en kan het formulier opgestuurd worden naar penningmeester@svunited.nl</t>
  </si>
  <si>
    <t>Na het invullen van alle uitslagen in de KO-fase verandert het 3de veld van kleur.</t>
  </si>
  <si>
    <t>Knock-out rondes: achtste finale / kwartfinale / halve finale / finale</t>
  </si>
  <si>
    <t>Na het invullen van alle uitslagen in de groepsfase verandert het 2de veld van kleur.</t>
  </si>
  <si>
    <t>Voorspel voor elke wedstrijd de uitslag door in de gele velden het aantal doelpunten in te vullen.</t>
  </si>
  <si>
    <t>Groepsfase</t>
  </si>
  <si>
    <t>Hierna is het 1ste deel van het formulier voltooid en verandert het 1ste veld van kleur.</t>
  </si>
  <si>
    <t>(Team)naam en e-mailadres</t>
  </si>
  <si>
    <t>Indien een onderdeel volledig is ingevuld wordt het betreffende veld Groen. Nadat alle velden groen zijn is het formulier volledig ingevuld, zie onderstaand plaatje.</t>
  </si>
  <si>
    <t>Bij het openen van het formulier zijn alle velden (Naam, Groepsfase, KO-fase en extra vragen) nog rood, zie onderstaand plaatje.</t>
  </si>
  <si>
    <t xml:space="preserve">Je kunt eenvoudig controleren of het formulier volledig is ingevuld. </t>
  </si>
  <si>
    <t>Vul alle gele velden in. Nadat alle gele velden zijn ingevuld, kan het formulier ingestuurd worden naar het e-mailadres: penningmeester@svunited.nl</t>
  </si>
  <si>
    <t>Lees de spelregels en uitleg eerst goed door. Hierna kan je beginnen aan het invullen van jouw WK-Pool</t>
  </si>
  <si>
    <t>Deelname aan de WK-Pool is gratis.</t>
  </si>
  <si>
    <t>Uitleg WK-Pool:</t>
  </si>
  <si>
    <t>Zorg dat je WK-Pool formulier volledig is ingevuld en alle gele velden dus zijn gevuld!</t>
  </si>
  <si>
    <t>Wanneer je het WK-Pool formulier volledig hebt ingevuld dien je deze te verzenden aan Coen Smits:</t>
  </si>
  <si>
    <t>Met de prijswinnaars wordt na afloop van het WK contact opgenomen.</t>
  </si>
  <si>
    <t>Vragen over de WK-Pool:</t>
  </si>
  <si>
    <t>Voor vragen over de WK-Pool kan je terecht bij Coen Smits: penningmeester@svunited.nl</t>
  </si>
  <si>
    <t>Begin met het opslaan van het document onder de naam: WK 2018_je naam</t>
  </si>
  <si>
    <t>De groepsfase bestaat uit 8 groepen (A t/m H).</t>
  </si>
  <si>
    <t>Winnaar WK 2018</t>
  </si>
  <si>
    <t>Egypte</t>
  </si>
  <si>
    <t>Marokko</t>
  </si>
  <si>
    <r>
      <t>Australi</t>
    </r>
    <r>
      <rPr>
        <sz val="10"/>
        <color theme="1"/>
        <rFont val="Arial"/>
        <family val="2"/>
      </rPr>
      <t>ë</t>
    </r>
  </si>
  <si>
    <t>Peru</t>
  </si>
  <si>
    <t>Denemarken</t>
  </si>
  <si>
    <t>IJsland</t>
  </si>
  <si>
    <t>Servië</t>
  </si>
  <si>
    <t>Zweden</t>
  </si>
  <si>
    <t>Panama</t>
  </si>
  <si>
    <t>Tunesië</t>
  </si>
  <si>
    <t>Polen</t>
  </si>
  <si>
    <t>Senegal</t>
  </si>
  <si>
    <t>Saudi-Arabië</t>
  </si>
  <si>
    <t>Wedstrijd</t>
  </si>
  <si>
    <t>Datum</t>
  </si>
  <si>
    <t>Groep A</t>
  </si>
  <si>
    <t>Groep B</t>
  </si>
  <si>
    <t>Groep C</t>
  </si>
  <si>
    <t>Groep D</t>
  </si>
  <si>
    <t>Groep E</t>
  </si>
  <si>
    <t>Groep F</t>
  </si>
  <si>
    <t>Groep G</t>
  </si>
  <si>
    <t>Groep H</t>
  </si>
  <si>
    <t>KO-fase</t>
  </si>
  <si>
    <t>Volledig ingevuld?</t>
  </si>
  <si>
    <t>2e Plaats</t>
  </si>
  <si>
    <t>3e Plaats</t>
  </si>
  <si>
    <t>Verstuur het formulier naar:</t>
  </si>
  <si>
    <t>De tussenstanden van de WK-Pool worden gedurende het toernooi meerdere malen per week gepubliceerd op de facebookpagina van SV United (www.facebook.com/sv.united06).</t>
  </si>
  <si>
    <t>De werkelijke eindstanden in de groepsfase kunnen in uitzonderlijke situaties afwijken van hetgeen in deze Pool berekend wordt. Dit komt omdat in uitzonderlijke situaties het fairplay klassement of loting de doorslag kan geven. Voor de puntentelling zullen de werkelijke resultaten van het WK worden gevolgd.</t>
  </si>
  <si>
    <t>In al deze rondes kun je middels het dropdown menu je landen selecteren.</t>
  </si>
  <si>
    <t>Hier is sprake van volledig vrije keuze oftewel de uitslag van de groep is hier niet leidend in. Tevens kun je meer dan 2 landen per groep selecteren, bijvoorbeeld uit groep A 4 achtste finalisten en uit groep B geen achtste finalisten. De Pool helpt je wel door aan te geven wie tegen wie speelt in een bepaalde wedstrijd. Bijvoorbeeld de eerste achtste finale is tussen de winnaar van groep A en de nummer 2 van groep B. Echter kun je hier ook een land uit groep E tegen een land uit groep H laten spelen. Dit maakt niet uit voor de puntentelling. Je krijgt punten per achtste finalist, kwartfinalist, halve finalist en finalist die goed is ingevuld. De plek in het schema maakt niet uit en er hoeft geen logica te zitten in de selectie van landen. Dus een land dat je niet hebt geselecteerd als kwartfinalist kan bijvoorbeeld wel geselecteerd worden in de halve finale.</t>
  </si>
  <si>
    <t>Vul de 4 extra vragen in, simpelweg; gele velden gebruiken om de extra vragen te beantwoorden.</t>
  </si>
  <si>
    <t>Vergeet de 4 extra vragen niet in te vullen!</t>
  </si>
  <si>
    <t>1/8 finalist</t>
  </si>
  <si>
    <t>1/4 finalist</t>
  </si>
  <si>
    <t>1/2 finalist</t>
  </si>
  <si>
    <t>finalist</t>
  </si>
  <si>
    <t>winnaar</t>
  </si>
  <si>
    <t>Troostfinale</t>
  </si>
  <si>
    <t>Uitslag wedstrijd exact goed voorspeld: 5 punten</t>
  </si>
  <si>
    <t>Toto goed: 10 punten</t>
  </si>
  <si>
    <t>Aantal doelpunten thuisploeg goed voorspeld: 5 punten</t>
  </si>
  <si>
    <t>Aantal doelpunten uitploeg goed voorspeld: 5 punten</t>
  </si>
  <si>
    <t>Groepsfase (1.472 punten):</t>
  </si>
  <si>
    <t>Positie land in eindstand groepsfase exact goed voorspeld: 5 punten (totaal 32 teams * 5 punten = 160 punten te verdienen)</t>
  </si>
  <si>
    <t>Totaal 25 punten per groepswedstrijd (totaal 48 wedstrijden * 25 punten = 1.200 punten te verdienen)</t>
  </si>
  <si>
    <t>8e Finales (200 punten):</t>
  </si>
  <si>
    <t>Kwartfinalist goed voorspeld (ongeacht waar in schema): 25 punten (totaal 8 teams * 25 punten = 200 punten te verdienen)</t>
  </si>
  <si>
    <t>Halve finalist goed voorspeld (ongeacht waar in schema): 35 punten (totaal 4 teams * 35 punten = 140 punten te verdienen)</t>
  </si>
  <si>
    <t>Halve finale (90 punten):</t>
  </si>
  <si>
    <t>Nummer 2 goed voorspeld: 40 punten</t>
  </si>
  <si>
    <t>Nummer 3 goed voorspeld: 30 punten</t>
  </si>
  <si>
    <t>Winnaar WK 2018 goed voorspeld: 75 punten</t>
  </si>
  <si>
    <t>Finale (145 punten):</t>
  </si>
  <si>
    <t>Extra vragen (100 punten):</t>
  </si>
  <si>
    <t>Voor ieder juist beantwoorde extra vraag: 25 punten (bij het aantal doelpunten en de gele kaarten wordt een afwijking van 5 toegestaan; bij het aantal rode kaarten wordt een afwijking van 2 toegestaan, dus stel er zijn 100 gele kaarten verstrekt dan krijg je 25 punten indien jouw aantal tussen de 95 en 105 ligt, bij 94 of 106 krijg je dus geen punten).</t>
  </si>
  <si>
    <t>Puntentelling (maximaal 2.147 punten te behalen):</t>
  </si>
  <si>
    <t>Finalist goed voorspeld (ongeacht waar in schema): 45 punten (totaal 2 teams * 45 punten = 90 punten te verdienen)</t>
  </si>
  <si>
    <t xml:space="preserve">Alle inwoners van Meerlo, Wanssum, Geijsteren, Blitterswijck en (oud)leden van SV United kunnen deelnemen aan de WK-Pool van SV United. </t>
  </si>
  <si>
    <t>Achtste finalist goed voorspeld (ongeacht plaats in het schema): 7 punten (totaal 16 teams * 7 punten = 112 punten te verdienen)</t>
  </si>
  <si>
    <r>
      <t xml:space="preserve">Inzendingen dienen </t>
    </r>
    <r>
      <rPr>
        <b/>
        <sz val="10"/>
        <color rgb="FFFF0000"/>
        <rFont val="Arial"/>
        <family val="2"/>
      </rPr>
      <t xml:space="preserve">uiterlijk op donderdag 14 juni 2018 om 16:00uur </t>
    </r>
    <r>
      <rPr>
        <sz val="10"/>
        <rFont val="Arial"/>
        <family val="2"/>
      </rPr>
      <t>binnen te zijn op het bovenvermelde</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</si>
</sst>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rgb="FFFF0000"/>
      <name val="Arial"/>
      <family val="2"/>
    </font>
    <font>
      <sz val="11"/>
      <color theme="1"/>
      <name val="Calibri"/>
      <family val="2"/>
      <scheme val="minor"/>
    </font>
    <font>
      <b/>
      <sz val="11"/>
      <color theme="1"/>
      <name val="Calibri"/>
      <family val="2"/>
      <scheme val="minor"/>
    </font>
    <font>
      <b/>
      <i/>
      <sz val="8"/>
      <color theme="1"/>
      <name val="Calibri"/>
      <family val="2"/>
      <scheme val="minor"/>
    </font>
    <font>
      <b/>
      <i/>
      <sz val="8"/>
      <color theme="1"/>
      <name val="Arial"/>
      <family val="2"/>
    </font>
    <font>
      <sz val="11"/>
      <color rgb="FFFF0000"/>
      <name val="Calibri"/>
      <family val="2"/>
      <scheme val="minor"/>
    </font>
    <font>
      <i/>
      <sz val="8"/>
      <color theme="1"/>
      <name val="Arial"/>
      <family val="2"/>
    </font>
    <font>
      <i/>
      <sz val="8"/>
      <color theme="1"/>
      <name val="Calibri"/>
      <family val="2"/>
      <scheme val="minor"/>
    </font>
    <font>
      <b/>
      <sz val="12"/>
      <color theme="1"/>
      <name val="Calibri"/>
      <family val="2"/>
      <scheme val="minor"/>
    </font>
    <font>
      <b/>
      <sz val="10"/>
      <color theme="1"/>
      <name val="Arial"/>
      <family val="2"/>
    </font>
    <font>
      <b/>
      <i/>
      <sz val="11"/>
      <color theme="1"/>
      <name val="Arial"/>
      <family val="2"/>
    </font>
    <font>
      <b/>
      <sz val="10"/>
      <color rgb="FFFFFF00"/>
      <name val="Arial"/>
      <family val="2"/>
    </font>
    <font>
      <sz val="10"/>
      <name val="Arial"/>
      <family val="2"/>
    </font>
    <font>
      <b/>
      <i/>
      <sz val="14"/>
      <color theme="1"/>
      <name val="Arial"/>
      <family val="2"/>
    </font>
    <font>
      <b/>
      <i/>
      <u/>
      <sz val="10"/>
      <color theme="1"/>
      <name val="Arial"/>
      <family val="2"/>
    </font>
    <font>
      <b/>
      <sz val="11"/>
      <color theme="1"/>
      <name val="Arial"/>
      <family val="2"/>
    </font>
    <font>
      <b/>
      <sz val="10"/>
      <color rgb="FFFF0000"/>
      <name val="Arial"/>
      <family val="2"/>
    </font>
    <font>
      <u/>
      <sz val="10"/>
      <color theme="10"/>
      <name val="Arial"/>
      <family val="2"/>
    </font>
    <font>
      <b/>
      <i/>
      <sz val="10"/>
      <color theme="1"/>
      <name val="Arial"/>
      <family val="2"/>
    </font>
    <font>
      <b/>
      <i/>
      <u/>
      <sz val="14"/>
      <color theme="1"/>
      <name val="Arial"/>
      <family val="2"/>
    </font>
    <font>
      <sz val="10"/>
      <color theme="0"/>
      <name val="Arial"/>
      <family val="2"/>
    </font>
    <font>
      <b/>
      <i/>
      <u/>
      <sz val="10"/>
      <color rgb="FFFF0000"/>
      <name val="Arial"/>
      <family val="2"/>
    </font>
    <font>
      <b/>
      <sz val="12"/>
      <color theme="1"/>
      <name val="Arial"/>
      <family val="2"/>
    </font>
    <font>
      <b/>
      <sz val="8"/>
      <color theme="1"/>
      <name val="Calibri"/>
      <family val="2"/>
      <scheme val="minor"/>
    </font>
    <font>
      <b/>
      <u/>
      <sz val="14"/>
      <color theme="1"/>
      <name val="Arial"/>
      <family val="2"/>
    </font>
    <font>
      <i/>
      <sz val="14"/>
      <color theme="1"/>
      <name val="Arial"/>
      <family val="2"/>
    </font>
    <font>
      <sz val="11"/>
      <color theme="1"/>
      <name val="Arial"/>
      <family val="2"/>
    </font>
    <font>
      <b/>
      <u/>
      <sz val="10"/>
      <color theme="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3">
    <xf numFmtId="0" fontId="0" fillId="0" borderId="0"/>
    <xf numFmtId="0" fontId="5" fillId="0" borderId="0"/>
    <xf numFmtId="0" fontId="21" fillId="0" borderId="0" applyNumberFormat="0" applyFill="0" applyBorder="0" applyAlignment="0" applyProtection="0"/>
  </cellStyleXfs>
  <cellXfs count="144">
    <xf numFmtId="0" fontId="0" fillId="0" borderId="0" xfId="0"/>
    <xf numFmtId="0" fontId="5" fillId="0" borderId="0" xfId="1" applyBorder="1"/>
    <xf numFmtId="0" fontId="5" fillId="0" borderId="0" xfId="1" applyBorder="1" applyAlignment="1">
      <alignment horizontal="center"/>
    </xf>
    <xf numFmtId="0" fontId="0" fillId="0" borderId="0" xfId="0" applyAlignment="1">
      <alignment horizontal="center"/>
    </xf>
    <xf numFmtId="0" fontId="0" fillId="0" borderId="0" xfId="0" applyBorder="1"/>
    <xf numFmtId="0" fontId="0" fillId="0" borderId="0" xfId="0" applyBorder="1" applyAlignment="1">
      <alignment horizontal="center"/>
    </xf>
    <xf numFmtId="0" fontId="4" fillId="0" borderId="0" xfId="0" applyFont="1" applyBorder="1" applyAlignment="1">
      <alignment horizontal="center"/>
    </xf>
    <xf numFmtId="0" fontId="9" fillId="0" borderId="0" xfId="1" applyFont="1"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13" fillId="0" borderId="0" xfId="0" applyFont="1"/>
    <xf numFmtId="0" fontId="18" fillId="0" borderId="0" xfId="0" applyFont="1"/>
    <xf numFmtId="0" fontId="19" fillId="0" borderId="0" xfId="0" applyFont="1" applyAlignment="1">
      <alignment horizontal="right"/>
    </xf>
    <xf numFmtId="0" fontId="20" fillId="0" borderId="0" xfId="0" applyFont="1"/>
    <xf numFmtId="0" fontId="17" fillId="0" borderId="0" xfId="0" applyFont="1" applyAlignment="1">
      <alignment horizontal="left"/>
    </xf>
    <xf numFmtId="0" fontId="21" fillId="0" borderId="0" xfId="2"/>
    <xf numFmtId="0" fontId="17" fillId="0" borderId="0" xfId="0" applyFont="1"/>
    <xf numFmtId="0" fontId="0" fillId="0" borderId="0" xfId="0" applyAlignment="1">
      <alignment horizontal="left"/>
    </xf>
    <xf numFmtId="0" fontId="23" fillId="0" borderId="0" xfId="0" applyFont="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2" fillId="0" borderId="0" xfId="0" applyFont="1" applyAlignment="1">
      <alignment horizontal="left"/>
    </xf>
    <xf numFmtId="0" fontId="0" fillId="0" borderId="0" xfId="0" applyAlignment="1">
      <alignment horizontal="right"/>
    </xf>
    <xf numFmtId="0" fontId="25" fillId="0" borderId="0" xfId="0" applyFont="1"/>
    <xf numFmtId="0" fontId="24" fillId="0" borderId="0" xfId="0" applyFont="1" applyAlignment="1" applyProtection="1">
      <alignment horizontal="right"/>
      <protection locked="0"/>
    </xf>
    <xf numFmtId="0" fontId="0" fillId="0" borderId="17" xfId="0" applyBorder="1"/>
    <xf numFmtId="0" fontId="15" fillId="0" borderId="0" xfId="0" applyFont="1" applyBorder="1" applyAlignment="1">
      <alignment horizontal="right"/>
    </xf>
    <xf numFmtId="0" fontId="15" fillId="0" borderId="0" xfId="0" applyFont="1" applyBorder="1" applyAlignment="1" applyProtection="1"/>
    <xf numFmtId="0" fontId="0" fillId="0" borderId="0" xfId="0" applyFont="1" applyBorder="1" applyAlignment="1">
      <alignment horizontal="center"/>
    </xf>
    <xf numFmtId="0" fontId="0" fillId="0" borderId="0" xfId="0" applyFont="1" applyBorder="1"/>
    <xf numFmtId="0" fontId="20" fillId="0" borderId="0" xfId="0" applyFont="1" applyBorder="1" applyAlignment="1">
      <alignment horizontal="left"/>
    </xf>
    <xf numFmtId="0" fontId="20" fillId="0" borderId="0" xfId="0" applyFont="1" applyBorder="1" applyAlignment="1">
      <alignment horizontal="center"/>
    </xf>
    <xf numFmtId="1" fontId="0" fillId="0" borderId="0" xfId="0" applyNumberFormat="1" applyBorder="1" applyAlignment="1">
      <alignment horizontal="center"/>
    </xf>
    <xf numFmtId="0" fontId="13" fillId="0" borderId="0" xfId="0" applyFont="1" applyBorder="1" applyAlignment="1">
      <alignment horizontal="right"/>
    </xf>
    <xf numFmtId="0" fontId="28" fillId="0" borderId="0" xfId="0" applyFont="1"/>
    <xf numFmtId="0" fontId="0" fillId="3" borderId="3" xfId="0"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1" xfId="0" applyFill="1" applyBorder="1" applyAlignment="1">
      <alignment horizontal="center"/>
    </xf>
    <xf numFmtId="0" fontId="0" fillId="3" borderId="6" xfId="0" applyFill="1" applyBorder="1" applyAlignment="1">
      <alignment horizontal="center"/>
    </xf>
    <xf numFmtId="0" fontId="0" fillId="3" borderId="13" xfId="0" applyFill="1" applyBorder="1" applyAlignment="1">
      <alignment horizontal="center"/>
    </xf>
    <xf numFmtId="0" fontId="0" fillId="3" borderId="0" xfId="0" applyFill="1" applyBorder="1" applyAlignment="1">
      <alignment horizontal="center"/>
    </xf>
    <xf numFmtId="0" fontId="0" fillId="3" borderId="14" xfId="0" applyFill="1" applyBorder="1"/>
    <xf numFmtId="0" fontId="0" fillId="3" borderId="15" xfId="0" applyFill="1" applyBorder="1" applyAlignment="1">
      <alignment horizontal="center"/>
    </xf>
    <xf numFmtId="0" fontId="0" fillId="3" borderId="16" xfId="0" applyFill="1" applyBorder="1"/>
    <xf numFmtId="0" fontId="0" fillId="0" borderId="0" xfId="0" applyAlignment="1">
      <alignment wrapText="1"/>
    </xf>
    <xf numFmtId="0" fontId="0" fillId="0" borderId="0" xfId="0" applyFill="1" applyBorder="1"/>
    <xf numFmtId="0" fontId="14" fillId="0" borderId="1" xfId="0" applyFont="1" applyFill="1" applyBorder="1" applyAlignment="1">
      <alignment horizontal="right"/>
    </xf>
    <xf numFmtId="0" fontId="19" fillId="0" borderId="0" xfId="0" applyFont="1" applyAlignment="1">
      <alignment horizontal="right" vertical="top"/>
    </xf>
    <xf numFmtId="0" fontId="0" fillId="0" borderId="0" xfId="0" applyFont="1"/>
    <xf numFmtId="0" fontId="29" fillId="0" borderId="0" xfId="0" applyFont="1"/>
    <xf numFmtId="0" fontId="30" fillId="0" borderId="0" xfId="0" applyFont="1" applyAlignment="1">
      <alignment horizontal="right"/>
    </xf>
    <xf numFmtId="0" fontId="0" fillId="0" borderId="0" xfId="0" applyFill="1" applyBorder="1" applyAlignment="1">
      <alignment horizontal="center"/>
    </xf>
    <xf numFmtId="0" fontId="5" fillId="0" borderId="0" xfId="1" applyFill="1" applyBorder="1" applyAlignment="1">
      <alignment horizontal="center"/>
    </xf>
    <xf numFmtId="0" fontId="5" fillId="0" borderId="0" xfId="1" applyFill="1" applyBorder="1"/>
    <xf numFmtId="0" fontId="11" fillId="0" borderId="0" xfId="1" applyFont="1" applyFill="1" applyBorder="1" applyAlignment="1">
      <alignment horizontal="center"/>
    </xf>
    <xf numFmtId="0" fontId="7" fillId="0" borderId="0" xfId="1" applyFont="1" applyFill="1" applyBorder="1" applyAlignment="1">
      <alignment horizontal="center"/>
    </xf>
    <xf numFmtId="0" fontId="5" fillId="0" borderId="23" xfId="1" applyFill="1" applyBorder="1" applyAlignment="1">
      <alignment horizontal="center"/>
    </xf>
    <xf numFmtId="0" fontId="5" fillId="0" borderId="20" xfId="1" applyFill="1" applyBorder="1"/>
    <xf numFmtId="0" fontId="12" fillId="0" borderId="1" xfId="1" applyFont="1" applyFill="1" applyBorder="1" applyAlignment="1">
      <alignment horizontal="center"/>
    </xf>
    <xf numFmtId="0" fontId="5" fillId="0" borderId="18" xfId="1" applyFill="1" applyBorder="1" applyAlignment="1">
      <alignment horizontal="center"/>
    </xf>
    <xf numFmtId="0" fontId="5" fillId="0" borderId="21" xfId="1" applyFill="1" applyBorder="1"/>
    <xf numFmtId="0" fontId="5" fillId="0" borderId="19" xfId="1" applyFill="1" applyBorder="1" applyAlignment="1">
      <alignment horizontal="center"/>
    </xf>
    <xf numFmtId="0" fontId="5" fillId="0" borderId="22" xfId="1" applyFill="1" applyBorder="1"/>
    <xf numFmtId="0" fontId="12" fillId="0" borderId="9" xfId="1" applyFont="1" applyFill="1" applyBorder="1" applyAlignment="1">
      <alignment horizontal="center"/>
    </xf>
    <xf numFmtId="0" fontId="10" fillId="0" borderId="0" xfId="0" applyFont="1" applyFill="1" applyBorder="1"/>
    <xf numFmtId="0" fontId="8" fillId="0" borderId="0" xfId="0" applyFont="1" applyFill="1" applyBorder="1" applyAlignment="1">
      <alignment horizontal="center"/>
    </xf>
    <xf numFmtId="0" fontId="10" fillId="0" borderId="0" xfId="0" applyFont="1" applyFill="1" applyBorder="1" applyAlignment="1">
      <alignment horizontal="right"/>
    </xf>
    <xf numFmtId="0" fontId="10" fillId="0" borderId="0" xfId="0" applyFont="1" applyFill="1" applyBorder="1" applyAlignment="1">
      <alignment horizontal="left"/>
    </xf>
    <xf numFmtId="0" fontId="5" fillId="0" borderId="1" xfId="1" applyFill="1" applyBorder="1" applyAlignment="1">
      <alignment horizontal="center"/>
    </xf>
    <xf numFmtId="0" fontId="5" fillId="0" borderId="9" xfId="1" applyFill="1" applyBorder="1" applyAlignment="1">
      <alignment horizontal="center"/>
    </xf>
    <xf numFmtId="0" fontId="14" fillId="0" borderId="0" xfId="0" applyFont="1" applyFill="1" applyBorder="1"/>
    <xf numFmtId="0" fontId="13" fillId="0" borderId="0" xfId="0" applyFont="1" applyFill="1" applyBorder="1" applyAlignment="1">
      <alignment horizontal="right"/>
    </xf>
    <xf numFmtId="0" fontId="2" fillId="0" borderId="1" xfId="1" applyFont="1" applyFill="1" applyBorder="1" applyAlignment="1">
      <alignment horizontal="center"/>
    </xf>
    <xf numFmtId="0" fontId="2" fillId="0" borderId="9" xfId="1" applyFont="1" applyFill="1" applyBorder="1" applyAlignment="1">
      <alignment horizontal="center"/>
    </xf>
    <xf numFmtId="0" fontId="6" fillId="0" borderId="24" xfId="1" applyFont="1" applyFill="1" applyBorder="1"/>
    <xf numFmtId="0" fontId="6" fillId="0" borderId="2" xfId="1" applyFont="1" applyFill="1" applyBorder="1"/>
    <xf numFmtId="0" fontId="2" fillId="0" borderId="31" xfId="1" applyFont="1" applyFill="1" applyBorder="1" applyAlignment="1">
      <alignment horizontal="center"/>
    </xf>
    <xf numFmtId="0" fontId="12" fillId="0" borderId="31" xfId="1" applyFont="1" applyFill="1" applyBorder="1" applyAlignment="1">
      <alignment horizontal="center"/>
    </xf>
    <xf numFmtId="0" fontId="5" fillId="0" borderId="31" xfId="1" applyFill="1" applyBorder="1" applyAlignment="1">
      <alignment horizontal="center"/>
    </xf>
    <xf numFmtId="0" fontId="5" fillId="0" borderId="32" xfId="1" applyFill="1" applyBorder="1"/>
    <xf numFmtId="0" fontId="5" fillId="0" borderId="29" xfId="1" applyFill="1" applyBorder="1"/>
    <xf numFmtId="0" fontId="5" fillId="0" borderId="33" xfId="1" applyFill="1" applyBorder="1"/>
    <xf numFmtId="0" fontId="6" fillId="2" borderId="34" xfId="1" applyFont="1" applyFill="1" applyBorder="1" applyAlignment="1" applyProtection="1">
      <alignment horizontal="center"/>
      <protection locked="0"/>
    </xf>
    <xf numFmtId="14" fontId="5" fillId="0" borderId="23" xfId="1" applyNumberFormat="1" applyFill="1" applyBorder="1"/>
    <xf numFmtId="14" fontId="5" fillId="0" borderId="18" xfId="1" applyNumberFormat="1" applyFill="1" applyBorder="1"/>
    <xf numFmtId="14" fontId="5" fillId="0" borderId="19" xfId="1" applyNumberFormat="1" applyFill="1" applyBorder="1"/>
    <xf numFmtId="0" fontId="13" fillId="0" borderId="24" xfId="0" applyFont="1" applyBorder="1"/>
    <xf numFmtId="0" fontId="13" fillId="0" borderId="2" xfId="0" applyFont="1" applyBorder="1"/>
    <xf numFmtId="0" fontId="13" fillId="0" borderId="2" xfId="0" applyFont="1" applyBorder="1" applyAlignment="1">
      <alignment horizontal="center"/>
    </xf>
    <xf numFmtId="0" fontId="13" fillId="0" borderId="25" xfId="0" applyFont="1" applyBorder="1" applyAlignment="1"/>
    <xf numFmtId="0" fontId="13" fillId="0" borderId="35" xfId="0" applyFont="1" applyBorder="1"/>
    <xf numFmtId="0" fontId="13" fillId="0" borderId="24" xfId="0" applyFont="1" applyBorder="1" applyAlignment="1"/>
    <xf numFmtId="0" fontId="13" fillId="0" borderId="30" xfId="0" applyFont="1" applyBorder="1" applyAlignment="1"/>
    <xf numFmtId="0" fontId="31" fillId="0" borderId="30" xfId="2" applyFont="1" applyBorder="1" applyAlignment="1"/>
    <xf numFmtId="0" fontId="0" fillId="0" borderId="2" xfId="0" applyBorder="1" applyAlignment="1">
      <alignment horizontal="left"/>
    </xf>
    <xf numFmtId="0" fontId="0" fillId="0" borderId="16" xfId="0" applyBorder="1" applyAlignment="1">
      <alignment horizontal="left"/>
    </xf>
    <xf numFmtId="14" fontId="27" fillId="0" borderId="0" xfId="1" applyNumberFormat="1" applyFont="1" applyFill="1" applyBorder="1" applyAlignment="1">
      <alignment horizontal="center"/>
    </xf>
    <xf numFmtId="0" fontId="6" fillId="0" borderId="2" xfId="1" applyFont="1" applyFill="1" applyBorder="1" applyAlignment="1">
      <alignment horizontal="center"/>
    </xf>
    <xf numFmtId="0" fontId="6" fillId="2" borderId="40" xfId="1" applyFont="1" applyFill="1" applyBorder="1" applyAlignment="1" applyProtection="1">
      <alignment horizontal="center"/>
      <protection locked="0"/>
    </xf>
    <xf numFmtId="0" fontId="6" fillId="2" borderId="41" xfId="1" applyFont="1" applyFill="1" applyBorder="1" applyAlignment="1" applyProtection="1">
      <alignment horizontal="center"/>
      <protection locked="0"/>
    </xf>
    <xf numFmtId="0" fontId="6" fillId="2" borderId="16" xfId="1" applyFont="1" applyFill="1" applyBorder="1" applyAlignment="1" applyProtection="1">
      <alignment horizontal="center"/>
      <protection locked="0"/>
    </xf>
    <xf numFmtId="0" fontId="6" fillId="0" borderId="24" xfId="1" applyFont="1" applyFill="1" applyBorder="1" applyAlignment="1"/>
    <xf numFmtId="0" fontId="6" fillId="0" borderId="30" xfId="1" applyFont="1" applyFill="1" applyBorder="1" applyAlignment="1"/>
    <xf numFmtId="0" fontId="6" fillId="0" borderId="25" xfId="1" applyFont="1" applyFill="1" applyBorder="1" applyAlignment="1"/>
    <xf numFmtId="0" fontId="6" fillId="0" borderId="34" xfId="1" applyFont="1" applyFill="1" applyBorder="1" applyAlignment="1" applyProtection="1">
      <alignment horizontal="center"/>
      <protection locked="0"/>
    </xf>
    <xf numFmtId="0" fontId="13" fillId="0" borderId="0" xfId="0" applyFont="1" applyBorder="1" applyAlignment="1">
      <alignment horizontal="center"/>
    </xf>
    <xf numFmtId="0" fontId="13" fillId="3" borderId="0" xfId="0" applyFont="1" applyFill="1" applyBorder="1" applyAlignment="1">
      <alignment horizontal="center"/>
    </xf>
    <xf numFmtId="0" fontId="0" fillId="3" borderId="0" xfId="0" applyFill="1" applyBorder="1"/>
    <xf numFmtId="0" fontId="0" fillId="0" borderId="0" xfId="0" applyFill="1" applyAlignment="1">
      <alignment vertical="top" wrapText="1"/>
    </xf>
    <xf numFmtId="0" fontId="6" fillId="2" borderId="24" xfId="1" applyFont="1" applyFill="1" applyBorder="1" applyAlignment="1">
      <alignment horizontal="center" shrinkToFit="1"/>
    </xf>
    <xf numFmtId="0" fontId="6" fillId="2" borderId="2" xfId="1" applyFont="1" applyFill="1" applyBorder="1" applyAlignment="1">
      <alignment horizontal="center" shrinkToFit="1"/>
    </xf>
    <xf numFmtId="0" fontId="0" fillId="3" borderId="35" xfId="0" applyFill="1" applyBorder="1" applyAlignment="1">
      <alignment horizontal="center"/>
    </xf>
    <xf numFmtId="0" fontId="0" fillId="3" borderId="14" xfId="0" applyFill="1" applyBorder="1" applyAlignment="1">
      <alignment horizontal="center"/>
    </xf>
    <xf numFmtId="0" fontId="6" fillId="0" borderId="29" xfId="1" applyFont="1" applyFill="1" applyBorder="1" applyAlignment="1">
      <alignment horizontal="right"/>
    </xf>
    <xf numFmtId="0" fontId="6" fillId="0" borderId="27" xfId="1" applyFont="1" applyFill="1" applyBorder="1" applyAlignment="1">
      <alignment horizontal="right"/>
    </xf>
    <xf numFmtId="0" fontId="6" fillId="0" borderId="28" xfId="1" applyFont="1" applyFill="1" applyBorder="1" applyAlignment="1">
      <alignment horizontal="right"/>
    </xf>
    <xf numFmtId="0" fontId="13" fillId="0" borderId="24" xfId="0" applyFont="1" applyFill="1" applyBorder="1" applyAlignment="1">
      <alignment horizontal="center"/>
    </xf>
    <xf numFmtId="0" fontId="13" fillId="0" borderId="30" xfId="0" applyFont="1" applyFill="1" applyBorder="1" applyAlignment="1">
      <alignment horizontal="center"/>
    </xf>
    <xf numFmtId="0" fontId="13" fillId="0" borderId="25" xfId="0" applyFont="1" applyFill="1" applyBorder="1" applyAlignment="1">
      <alignment horizontal="center"/>
    </xf>
    <xf numFmtId="0" fontId="6" fillId="0" borderId="33" xfId="1" applyFont="1" applyFill="1" applyBorder="1" applyAlignment="1">
      <alignment horizontal="right"/>
    </xf>
    <xf numFmtId="0" fontId="6" fillId="0" borderId="36" xfId="1" applyFont="1" applyFill="1" applyBorder="1" applyAlignment="1">
      <alignment horizontal="right"/>
    </xf>
    <xf numFmtId="0" fontId="6" fillId="0" borderId="37" xfId="1" applyFont="1" applyFill="1" applyBorder="1" applyAlignment="1">
      <alignment horizontal="right"/>
    </xf>
    <xf numFmtId="0" fontId="1" fillId="2" borderId="9" xfId="1" applyFont="1" applyFill="1" applyBorder="1" applyAlignment="1">
      <alignment horizontal="center"/>
    </xf>
    <xf numFmtId="0" fontId="5" fillId="2" borderId="9" xfId="1" applyFill="1" applyBorder="1" applyAlignment="1">
      <alignment horizontal="center"/>
    </xf>
    <xf numFmtId="0" fontId="5" fillId="2" borderId="7" xfId="1" applyFill="1" applyBorder="1" applyAlignment="1">
      <alignment horizontal="center"/>
    </xf>
    <xf numFmtId="0" fontId="3" fillId="2" borderId="1" xfId="1" applyFont="1" applyFill="1" applyBorder="1" applyAlignment="1">
      <alignment horizontal="center"/>
    </xf>
    <xf numFmtId="0" fontId="5" fillId="2" borderId="1" xfId="1" applyFill="1" applyBorder="1" applyAlignment="1">
      <alignment horizontal="center"/>
    </xf>
    <xf numFmtId="0" fontId="5" fillId="2" borderId="6" xfId="1" applyFill="1" applyBorder="1" applyAlignment="1">
      <alignment horizontal="center"/>
    </xf>
    <xf numFmtId="0" fontId="26" fillId="2" borderId="26" xfId="0" applyFont="1" applyFill="1" applyBorder="1" applyAlignment="1" applyProtection="1">
      <alignment horizontal="left"/>
      <protection locked="0"/>
    </xf>
    <xf numFmtId="0" fontId="26" fillId="2" borderId="27" xfId="0" applyFont="1" applyFill="1" applyBorder="1" applyAlignment="1" applyProtection="1">
      <alignment horizontal="left"/>
      <protection locked="0"/>
    </xf>
    <xf numFmtId="0" fontId="26" fillId="2" borderId="28" xfId="0" applyFont="1" applyFill="1" applyBorder="1" applyAlignment="1" applyProtection="1">
      <alignment horizontal="left"/>
      <protection locked="0"/>
    </xf>
    <xf numFmtId="0" fontId="5" fillId="2" borderId="31" xfId="1" applyFill="1" applyBorder="1" applyAlignment="1">
      <alignment horizontal="center"/>
    </xf>
    <xf numFmtId="0" fontId="5" fillId="2" borderId="39" xfId="1" applyFill="1" applyBorder="1" applyAlignment="1">
      <alignment horizontal="center"/>
    </xf>
    <xf numFmtId="0" fontId="21" fillId="2" borderId="1" xfId="2" applyFill="1" applyBorder="1" applyAlignment="1" applyProtection="1">
      <protection locked="0"/>
    </xf>
    <xf numFmtId="0" fontId="26" fillId="2" borderId="1" xfId="0" applyFont="1" applyFill="1" applyBorder="1" applyAlignment="1" applyProtection="1">
      <protection locked="0"/>
    </xf>
    <xf numFmtId="0" fontId="6" fillId="0" borderId="24" xfId="1" applyFont="1" applyFill="1" applyBorder="1" applyAlignment="1">
      <alignment horizontal="center"/>
    </xf>
    <xf numFmtId="0" fontId="6" fillId="0" borderId="30" xfId="1" applyFont="1" applyFill="1" applyBorder="1" applyAlignment="1">
      <alignment horizontal="center"/>
    </xf>
    <xf numFmtId="0" fontId="6" fillId="0" borderId="25" xfId="1" applyFont="1" applyFill="1" applyBorder="1" applyAlignment="1">
      <alignment horizontal="center"/>
    </xf>
    <xf numFmtId="0" fontId="6" fillId="0" borderId="32" xfId="1" applyFont="1" applyFill="1" applyBorder="1" applyAlignment="1">
      <alignment horizontal="right"/>
    </xf>
    <xf numFmtId="0" fontId="6" fillId="0" borderId="38" xfId="1" applyFont="1" applyFill="1" applyBorder="1" applyAlignment="1">
      <alignment horizontal="right"/>
    </xf>
    <xf numFmtId="0" fontId="6" fillId="0" borderId="34" xfId="1" applyFont="1" applyFill="1" applyBorder="1" applyAlignment="1">
      <alignment horizontal="right"/>
    </xf>
  </cellXfs>
  <cellStyles count="3">
    <cellStyle name="Hyperlink" xfId="2" builtinId="8"/>
    <cellStyle name="Normal" xfId="0" builtinId="0"/>
    <cellStyle name="Standaard 2" xfId="1"/>
  </cellStyles>
  <dxfs count="47">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gradientFill degree="180">
          <stop position="0">
            <color theme="0" tint="-0.1490218817712943"/>
          </stop>
          <stop position="1">
            <color theme="0" tint="-0.49803155613879818"/>
          </stop>
        </gradient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FF0000"/>
      </font>
    </dxf>
    <dxf>
      <font>
        <color rgb="FFFF0000"/>
      </font>
    </dxf>
    <dxf>
      <font>
        <color rgb="FFFF0000"/>
      </font>
    </dxf>
    <dxf>
      <font>
        <color rgb="FFFF0000"/>
      </font>
    </dxf>
    <dxf>
      <font>
        <color theme="1"/>
      </font>
      <fill>
        <gradientFill degree="180">
          <stop position="0">
            <color theme="0" tint="-0.1490218817712943"/>
          </stop>
          <stop position="1">
            <color theme="0" tint="-0.49803155613879818"/>
          </stop>
        </gradientFill>
      </fill>
    </dxf>
    <dxf>
      <font>
        <color theme="1"/>
      </font>
      <fill>
        <gradientFill>
          <stop position="0">
            <color theme="1" tint="0.49803155613879818"/>
          </stop>
          <stop position="1">
            <color theme="0" tint="-0.25098422193060094"/>
          </stop>
        </gradientFill>
      </fill>
    </dxf>
  </dxfs>
  <tableStyles count="0" defaultTableStyle="TableStyleMedium2" defaultPivotStyle="PivotStyleLight16"/>
  <colors>
    <mruColors>
      <color rgb="FF08D2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18" Type="http://schemas.openxmlformats.org/officeDocument/2006/relationships/image" Target="../media/image28.png"/><Relationship Id="rId26" Type="http://schemas.openxmlformats.org/officeDocument/2006/relationships/image" Target="../media/image36.png"/><Relationship Id="rId3" Type="http://schemas.openxmlformats.org/officeDocument/2006/relationships/image" Target="../media/image13.png"/><Relationship Id="rId21" Type="http://schemas.openxmlformats.org/officeDocument/2006/relationships/image" Target="../media/image31.png"/><Relationship Id="rId34" Type="http://schemas.microsoft.com/office/2007/relationships/hdphoto" Target="../media/hdphoto1.wdp"/><Relationship Id="rId7"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27.png"/><Relationship Id="rId25" Type="http://schemas.openxmlformats.org/officeDocument/2006/relationships/image" Target="../media/image35.png"/><Relationship Id="rId33" Type="http://schemas.openxmlformats.org/officeDocument/2006/relationships/image" Target="../media/image43.png"/><Relationship Id="rId2" Type="http://schemas.openxmlformats.org/officeDocument/2006/relationships/image" Target="../media/image12.png"/><Relationship Id="rId16" Type="http://schemas.openxmlformats.org/officeDocument/2006/relationships/image" Target="../media/image26.png"/><Relationship Id="rId20" Type="http://schemas.openxmlformats.org/officeDocument/2006/relationships/image" Target="../media/image30.png"/><Relationship Id="rId29" Type="http://schemas.openxmlformats.org/officeDocument/2006/relationships/image" Target="../media/image39.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24" Type="http://schemas.openxmlformats.org/officeDocument/2006/relationships/image" Target="../media/image34.png"/><Relationship Id="rId32" Type="http://schemas.openxmlformats.org/officeDocument/2006/relationships/image" Target="../media/image42.png"/><Relationship Id="rId5" Type="http://schemas.openxmlformats.org/officeDocument/2006/relationships/image" Target="../media/image15.png"/><Relationship Id="rId15" Type="http://schemas.openxmlformats.org/officeDocument/2006/relationships/image" Target="../media/image25.png"/><Relationship Id="rId23" Type="http://schemas.openxmlformats.org/officeDocument/2006/relationships/image" Target="../media/image33.png"/><Relationship Id="rId28" Type="http://schemas.openxmlformats.org/officeDocument/2006/relationships/image" Target="../media/image38.png"/><Relationship Id="rId10" Type="http://schemas.openxmlformats.org/officeDocument/2006/relationships/image" Target="../media/image20.png"/><Relationship Id="rId19" Type="http://schemas.openxmlformats.org/officeDocument/2006/relationships/image" Target="../media/image29.png"/><Relationship Id="rId31" Type="http://schemas.openxmlformats.org/officeDocument/2006/relationships/image" Target="../media/image41.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2.png"/><Relationship Id="rId27" Type="http://schemas.openxmlformats.org/officeDocument/2006/relationships/image" Target="../media/image37.png"/><Relationship Id="rId30"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oneCellAnchor>
    <xdr:from>
      <xdr:col>1</xdr:col>
      <xdr:colOff>4124324</xdr:colOff>
      <xdr:row>0</xdr:row>
      <xdr:rowOff>133350</xdr:rowOff>
    </xdr:from>
    <xdr:ext cx="2057399" cy="842699"/>
    <xdr:pic>
      <xdr:nvPicPr>
        <xdr:cNvPr id="2" name="Picture 1" descr="Logo%20SV%20United.jpg"/>
        <xdr:cNvPicPr>
          <a:picLocks noChangeAspect="1"/>
        </xdr:cNvPicPr>
      </xdr:nvPicPr>
      <xdr:blipFill>
        <a:blip xmlns:r="http://schemas.openxmlformats.org/officeDocument/2006/relationships" r:embed="rId1" cstate="print"/>
        <a:stretch>
          <a:fillRect/>
        </a:stretch>
      </xdr:blipFill>
      <xdr:spPr>
        <a:xfrm>
          <a:off x="1219199" y="133350"/>
          <a:ext cx="2057399" cy="842699"/>
        </a:xfrm>
        <a:prstGeom prst="rect">
          <a:avLst/>
        </a:prstGeom>
      </xdr:spPr>
    </xdr:pic>
    <xdr:clientData/>
  </xdr:oneCellAnchor>
  <xdr:oneCellAnchor>
    <xdr:from>
      <xdr:col>1</xdr:col>
      <xdr:colOff>1537758</xdr:colOff>
      <xdr:row>1</xdr:row>
      <xdr:rowOff>126498</xdr:rowOff>
    </xdr:from>
    <xdr:ext cx="2591863" cy="1094274"/>
    <xdr:sp macro="" textlink="">
      <xdr:nvSpPr>
        <xdr:cNvPr id="3" name="Rechthoek 3"/>
        <xdr:cNvSpPr/>
      </xdr:nvSpPr>
      <xdr:spPr>
        <a:xfrm>
          <a:off x="2147358" y="288423"/>
          <a:ext cx="2591863" cy="1094274"/>
        </a:xfrm>
        <a:prstGeom prst="rect">
          <a:avLst/>
        </a:prstGeom>
        <a:noFill/>
      </xdr:spPr>
      <xdr:txBody>
        <a:bodyPr wrap="none" lIns="91440" tIns="45720" rIns="91440" bIns="45720">
          <a:spAutoFit/>
        </a:bodyPr>
        <a:lstStyle/>
        <a:p>
          <a:pPr algn="ctr"/>
          <a:r>
            <a:rPr lang="nl-NL" sz="3200" b="1" cap="none" spc="0">
              <a:ln w="1905"/>
              <a:solidFill>
                <a:srgbClr val="0070C0"/>
              </a:solidFill>
              <a:effectLst>
                <a:innerShdw blurRad="69850" dist="43180" dir="5400000">
                  <a:srgbClr val="000000">
                    <a:alpha val="65000"/>
                  </a:srgbClr>
                </a:innerShdw>
              </a:effectLst>
            </a:rPr>
            <a:t>WK-Pool 2018</a:t>
          </a:r>
        </a:p>
        <a:p>
          <a:pPr algn="ctr"/>
          <a:endParaRPr lang="nl-NL" sz="3200" b="1" cap="none" spc="0">
            <a:ln w="1905"/>
            <a:solidFill>
              <a:srgbClr val="0070C0"/>
            </a:solidFill>
            <a:effectLst>
              <a:innerShdw blurRad="69850" dist="43180" dir="5400000">
                <a:srgbClr val="000000">
                  <a:alpha val="65000"/>
                </a:srgbClr>
              </a:innerShdw>
            </a:effectLst>
          </a:endParaRPr>
        </a:p>
      </xdr:txBody>
    </xdr:sp>
    <xdr:clientData/>
  </xdr:oneCellAnchor>
  <xdr:oneCellAnchor>
    <xdr:from>
      <xdr:col>0</xdr:col>
      <xdr:colOff>66674</xdr:colOff>
      <xdr:row>0</xdr:row>
      <xdr:rowOff>38100</xdr:rowOff>
    </xdr:from>
    <xdr:ext cx="2057399" cy="842699"/>
    <xdr:pic>
      <xdr:nvPicPr>
        <xdr:cNvPr id="4" name="Picture 3" descr="Logo%20SV%20United.jpg"/>
        <xdr:cNvPicPr>
          <a:picLocks noChangeAspect="1"/>
        </xdr:cNvPicPr>
      </xdr:nvPicPr>
      <xdr:blipFill>
        <a:blip xmlns:r="http://schemas.openxmlformats.org/officeDocument/2006/relationships" r:embed="rId1" cstate="print"/>
        <a:stretch>
          <a:fillRect/>
        </a:stretch>
      </xdr:blipFill>
      <xdr:spPr>
        <a:xfrm>
          <a:off x="66674" y="38100"/>
          <a:ext cx="2057399" cy="842699"/>
        </a:xfrm>
        <a:prstGeom prst="rect">
          <a:avLst/>
        </a:prstGeom>
      </xdr:spPr>
    </xdr:pic>
    <xdr:clientData/>
  </xdr:oneCellAnchor>
  <xdr:oneCellAnchor>
    <xdr:from>
      <xdr:col>1</xdr:col>
      <xdr:colOff>0</xdr:colOff>
      <xdr:row>146</xdr:row>
      <xdr:rowOff>0</xdr:rowOff>
    </xdr:from>
    <xdr:ext cx="4895850" cy="1609726"/>
    <xdr:pic>
      <xdr:nvPicPr>
        <xdr:cNvPr id="5" name="Picture 4" descr="Logo%20SV%20United.jpg"/>
        <xdr:cNvPicPr>
          <a:picLocks noChangeAspect="1"/>
        </xdr:cNvPicPr>
      </xdr:nvPicPr>
      <xdr:blipFill>
        <a:blip xmlns:r="http://schemas.openxmlformats.org/officeDocument/2006/relationships" r:embed="rId1" cstate="print"/>
        <a:stretch>
          <a:fillRect/>
        </a:stretch>
      </xdr:blipFill>
      <xdr:spPr>
        <a:xfrm>
          <a:off x="609600" y="24774525"/>
          <a:ext cx="4895850" cy="1609726"/>
        </a:xfrm>
        <a:prstGeom prst="rect">
          <a:avLst/>
        </a:prstGeom>
      </xdr:spPr>
    </xdr:pic>
    <xdr:clientData/>
  </xdr:oneCellAnchor>
  <xdr:oneCellAnchor>
    <xdr:from>
      <xdr:col>1</xdr:col>
      <xdr:colOff>28575</xdr:colOff>
      <xdr:row>31</xdr:row>
      <xdr:rowOff>85725</xdr:rowOff>
    </xdr:from>
    <xdr:ext cx="4600575" cy="428625"/>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5105400"/>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28</xdr:row>
      <xdr:rowOff>57150</xdr:rowOff>
    </xdr:from>
    <xdr:ext cx="4600575" cy="428625"/>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4591050"/>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36</xdr:row>
      <xdr:rowOff>38100</xdr:rowOff>
    </xdr:from>
    <xdr:ext cx="5295900" cy="619125"/>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5867400"/>
          <a:ext cx="5295900" cy="61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19050</xdr:colOff>
      <xdr:row>41</xdr:row>
      <xdr:rowOff>38100</xdr:rowOff>
    </xdr:from>
    <xdr:ext cx="4600575" cy="428625"/>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8650" y="6677025"/>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59</xdr:row>
      <xdr:rowOff>38100</xdr:rowOff>
    </xdr:from>
    <xdr:ext cx="4600575" cy="428625"/>
    <xdr:pic>
      <xdr:nvPicPr>
        <xdr:cNvPr id="11" name="Pictur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9125" y="9591675"/>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72</xdr:row>
      <xdr:rowOff>114300</xdr:rowOff>
    </xdr:from>
    <xdr:ext cx="4600575" cy="428625"/>
    <xdr:pic>
      <xdr:nvPicPr>
        <xdr:cNvPr id="12" name="Picture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9600" y="11287125"/>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590550</xdr:colOff>
      <xdr:row>86</xdr:row>
      <xdr:rowOff>85725</xdr:rowOff>
    </xdr:from>
    <xdr:ext cx="4600575" cy="428625"/>
    <xdr:pic>
      <xdr:nvPicPr>
        <xdr:cNvPr id="1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13849350"/>
          <a:ext cx="460057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47</xdr:row>
      <xdr:rowOff>95250</xdr:rowOff>
    </xdr:from>
    <xdr:to>
      <xdr:col>1</xdr:col>
      <xdr:colOff>4114800</xdr:colOff>
      <xdr:row>56</xdr:row>
      <xdr:rowOff>85725</xdr:rowOff>
    </xdr:to>
    <xdr:pic>
      <xdr:nvPicPr>
        <xdr:cNvPr id="15" name="Picture 1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00" y="10096500"/>
          <a:ext cx="411480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xdr:row>
      <xdr:rowOff>104775</xdr:rowOff>
    </xdr:from>
    <xdr:to>
      <xdr:col>1</xdr:col>
      <xdr:colOff>2895600</xdr:colOff>
      <xdr:row>70</xdr:row>
      <xdr:rowOff>85725</xdr:rowOff>
    </xdr:to>
    <xdr:pic>
      <xdr:nvPicPr>
        <xdr:cNvPr id="16" name="Picture 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9600" y="13535025"/>
          <a:ext cx="28956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79</xdr:row>
      <xdr:rowOff>0</xdr:rowOff>
    </xdr:from>
    <xdr:to>
      <xdr:col>1</xdr:col>
      <xdr:colOff>5238750</xdr:colOff>
      <xdr:row>84</xdr:row>
      <xdr:rowOff>28575</xdr:rowOff>
    </xdr:to>
    <xdr:pic>
      <xdr:nvPicPr>
        <xdr:cNvPr id="17" name="Picture 1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09600" y="16754475"/>
          <a:ext cx="523875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314326</xdr:colOff>
      <xdr:row>3</xdr:row>
      <xdr:rowOff>95251</xdr:rowOff>
    </xdr:from>
    <xdr:to>
      <xdr:col>8</xdr:col>
      <xdr:colOff>85726</xdr:colOff>
      <xdr:row>5</xdr:row>
      <xdr:rowOff>123826</xdr:rowOff>
    </xdr:to>
    <xdr:sp macro="" textlink="">
      <xdr:nvSpPr>
        <xdr:cNvPr id="2" name="TextBox 1"/>
        <xdr:cNvSpPr txBox="1"/>
      </xdr:nvSpPr>
      <xdr:spPr>
        <a:xfrm>
          <a:off x="2533651" y="704851"/>
          <a:ext cx="1657350"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Groepsfase</a:t>
          </a:r>
        </a:p>
      </xdr:txBody>
    </xdr:sp>
    <xdr:clientData/>
  </xdr:twoCellAnchor>
  <xdr:twoCellAnchor>
    <xdr:from>
      <xdr:col>12</xdr:col>
      <xdr:colOff>704850</xdr:colOff>
      <xdr:row>39</xdr:row>
      <xdr:rowOff>171450</xdr:rowOff>
    </xdr:from>
    <xdr:to>
      <xdr:col>14</xdr:col>
      <xdr:colOff>257175</xdr:colOff>
      <xdr:row>41</xdr:row>
      <xdr:rowOff>190500</xdr:rowOff>
    </xdr:to>
    <xdr:sp macro="" textlink="">
      <xdr:nvSpPr>
        <xdr:cNvPr id="9" name="TextBox 8"/>
        <xdr:cNvSpPr txBox="1"/>
      </xdr:nvSpPr>
      <xdr:spPr>
        <a:xfrm>
          <a:off x="7362825" y="8067675"/>
          <a:ext cx="1609725"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Kwartfinale</a:t>
          </a:r>
        </a:p>
      </xdr:txBody>
    </xdr:sp>
    <xdr:clientData/>
  </xdr:twoCellAnchor>
  <xdr:twoCellAnchor>
    <xdr:from>
      <xdr:col>12</xdr:col>
      <xdr:colOff>571501</xdr:colOff>
      <xdr:row>4</xdr:row>
      <xdr:rowOff>95250</xdr:rowOff>
    </xdr:from>
    <xdr:to>
      <xdr:col>14</xdr:col>
      <xdr:colOff>400051</xdr:colOff>
      <xdr:row>6</xdr:row>
      <xdr:rowOff>114300</xdr:rowOff>
    </xdr:to>
    <xdr:sp macro="" textlink="">
      <xdr:nvSpPr>
        <xdr:cNvPr id="10" name="TextBox 9"/>
        <xdr:cNvSpPr txBox="1"/>
      </xdr:nvSpPr>
      <xdr:spPr>
        <a:xfrm>
          <a:off x="7229476" y="895350"/>
          <a:ext cx="1885950"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Achtste</a:t>
          </a:r>
          <a:r>
            <a:rPr lang="en-US" sz="2400" baseline="0"/>
            <a:t> finale</a:t>
          </a:r>
          <a:endParaRPr lang="en-US" sz="2400"/>
        </a:p>
      </xdr:txBody>
    </xdr:sp>
    <xdr:clientData/>
  </xdr:twoCellAnchor>
  <xdr:twoCellAnchor>
    <xdr:from>
      <xdr:col>12</xdr:col>
      <xdr:colOff>828674</xdr:colOff>
      <xdr:row>59</xdr:row>
      <xdr:rowOff>85725</xdr:rowOff>
    </xdr:from>
    <xdr:to>
      <xdr:col>14</xdr:col>
      <xdr:colOff>438149</xdr:colOff>
      <xdr:row>61</xdr:row>
      <xdr:rowOff>104775</xdr:rowOff>
    </xdr:to>
    <xdr:sp macro="" textlink="">
      <xdr:nvSpPr>
        <xdr:cNvPr id="11" name="TextBox 10"/>
        <xdr:cNvSpPr txBox="1"/>
      </xdr:nvSpPr>
      <xdr:spPr>
        <a:xfrm>
          <a:off x="7486649" y="12030075"/>
          <a:ext cx="1666875"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Halve</a:t>
          </a:r>
          <a:r>
            <a:rPr lang="en-US" sz="2400" baseline="0"/>
            <a:t> finale</a:t>
          </a:r>
          <a:endParaRPr lang="en-US" sz="2400"/>
        </a:p>
      </xdr:txBody>
    </xdr:sp>
    <xdr:clientData/>
  </xdr:twoCellAnchor>
  <xdr:twoCellAnchor>
    <xdr:from>
      <xdr:col>12</xdr:col>
      <xdr:colOff>771524</xdr:colOff>
      <xdr:row>71</xdr:row>
      <xdr:rowOff>190500</xdr:rowOff>
    </xdr:from>
    <xdr:to>
      <xdr:col>14</xdr:col>
      <xdr:colOff>438149</xdr:colOff>
      <xdr:row>74</xdr:row>
      <xdr:rowOff>0</xdr:rowOff>
    </xdr:to>
    <xdr:sp macro="" textlink="">
      <xdr:nvSpPr>
        <xdr:cNvPr id="12" name="TextBox 11"/>
        <xdr:cNvSpPr txBox="1"/>
      </xdr:nvSpPr>
      <xdr:spPr>
        <a:xfrm>
          <a:off x="7429499" y="14573250"/>
          <a:ext cx="1724025"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Troost</a:t>
          </a:r>
          <a:r>
            <a:rPr lang="en-US" sz="2400" baseline="0"/>
            <a:t>finale</a:t>
          </a:r>
          <a:endParaRPr lang="en-US" sz="2400"/>
        </a:p>
      </xdr:txBody>
    </xdr:sp>
    <xdr:clientData/>
  </xdr:twoCellAnchor>
  <xdr:twoCellAnchor>
    <xdr:from>
      <xdr:col>12</xdr:col>
      <xdr:colOff>1181099</xdr:colOff>
      <xdr:row>78</xdr:row>
      <xdr:rowOff>95250</xdr:rowOff>
    </xdr:from>
    <xdr:to>
      <xdr:col>14</xdr:col>
      <xdr:colOff>104774</xdr:colOff>
      <xdr:row>80</xdr:row>
      <xdr:rowOff>114300</xdr:rowOff>
    </xdr:to>
    <xdr:sp macro="" textlink="">
      <xdr:nvSpPr>
        <xdr:cNvPr id="13" name="TextBox 12"/>
        <xdr:cNvSpPr txBox="1"/>
      </xdr:nvSpPr>
      <xdr:spPr>
        <a:xfrm>
          <a:off x="7839074" y="15887700"/>
          <a:ext cx="981075" cy="419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Finale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3</xdr:row>
      <xdr:rowOff>409575</xdr:rowOff>
    </xdr:from>
    <xdr:to>
      <xdr:col>1</xdr:col>
      <xdr:colOff>504825</xdr:colOff>
      <xdr:row>5</xdr:row>
      <xdr:rowOff>28575</xdr:rowOff>
    </xdr:to>
    <xdr:pic>
      <xdr:nvPicPr>
        <xdr:cNvPr id="2" name="Afbeelding 1" descr="Belgium flag "/>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14097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4</xdr:row>
      <xdr:rowOff>409575</xdr:rowOff>
    </xdr:from>
    <xdr:to>
      <xdr:col>1</xdr:col>
      <xdr:colOff>504825</xdr:colOff>
      <xdr:row>6</xdr:row>
      <xdr:rowOff>28575</xdr:rowOff>
    </xdr:to>
    <xdr:pic>
      <xdr:nvPicPr>
        <xdr:cNvPr id="3" name="Afbeelding 2" descr="Bosnian flag "/>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8288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9</xdr:row>
      <xdr:rowOff>409575</xdr:rowOff>
    </xdr:from>
    <xdr:to>
      <xdr:col>1</xdr:col>
      <xdr:colOff>504825</xdr:colOff>
      <xdr:row>11</xdr:row>
      <xdr:rowOff>28575</xdr:rowOff>
    </xdr:to>
    <xdr:pic>
      <xdr:nvPicPr>
        <xdr:cNvPr id="4" name="Afbeelding 3" descr="Germany flag "/>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0" y="39243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11</xdr:row>
      <xdr:rowOff>409575</xdr:rowOff>
    </xdr:from>
    <xdr:to>
      <xdr:col>1</xdr:col>
      <xdr:colOff>504825</xdr:colOff>
      <xdr:row>13</xdr:row>
      <xdr:rowOff>28575</xdr:rowOff>
    </xdr:to>
    <xdr:pic>
      <xdr:nvPicPr>
        <xdr:cNvPr id="5" name="Afbeelding 4" descr="England flag "/>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7750" y="47625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12</xdr:row>
      <xdr:rowOff>409575</xdr:rowOff>
    </xdr:from>
    <xdr:to>
      <xdr:col>1</xdr:col>
      <xdr:colOff>504825</xdr:colOff>
      <xdr:row>14</xdr:row>
      <xdr:rowOff>28575</xdr:rowOff>
    </xdr:to>
    <xdr:pic>
      <xdr:nvPicPr>
        <xdr:cNvPr id="6" name="Afbeelding 5" descr="France flag "/>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0" y="51816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13</xdr:row>
      <xdr:rowOff>409575</xdr:rowOff>
    </xdr:from>
    <xdr:to>
      <xdr:col>1</xdr:col>
      <xdr:colOff>504825</xdr:colOff>
      <xdr:row>15</xdr:row>
      <xdr:rowOff>28575</xdr:rowOff>
    </xdr:to>
    <xdr:pic>
      <xdr:nvPicPr>
        <xdr:cNvPr id="7" name="Afbeelding 6" descr="Ghana flag "/>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0" y="56007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14</xdr:row>
      <xdr:rowOff>409575</xdr:rowOff>
    </xdr:from>
    <xdr:to>
      <xdr:col>1</xdr:col>
      <xdr:colOff>504825</xdr:colOff>
      <xdr:row>16</xdr:row>
      <xdr:rowOff>28575</xdr:rowOff>
    </xdr:to>
    <xdr:pic>
      <xdr:nvPicPr>
        <xdr:cNvPr id="8" name="Afbeelding 7" descr="Greece flag "/>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7750" y="60198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15</xdr:row>
      <xdr:rowOff>409575</xdr:rowOff>
    </xdr:from>
    <xdr:to>
      <xdr:col>1</xdr:col>
      <xdr:colOff>504825</xdr:colOff>
      <xdr:row>17</xdr:row>
      <xdr:rowOff>28575</xdr:rowOff>
    </xdr:to>
    <xdr:pic>
      <xdr:nvPicPr>
        <xdr:cNvPr id="9" name="Afbeelding 8" descr="Honduras flag "/>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47750" y="64389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16</xdr:row>
      <xdr:rowOff>409575</xdr:rowOff>
    </xdr:from>
    <xdr:to>
      <xdr:col>1</xdr:col>
      <xdr:colOff>504825</xdr:colOff>
      <xdr:row>18</xdr:row>
      <xdr:rowOff>28575</xdr:rowOff>
    </xdr:to>
    <xdr:pic>
      <xdr:nvPicPr>
        <xdr:cNvPr id="10" name="Afbeelding 9" descr="Iran flag "/>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47750" y="68580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17</xdr:row>
      <xdr:rowOff>409575</xdr:rowOff>
    </xdr:from>
    <xdr:to>
      <xdr:col>1</xdr:col>
      <xdr:colOff>504825</xdr:colOff>
      <xdr:row>19</xdr:row>
      <xdr:rowOff>28575</xdr:rowOff>
    </xdr:to>
    <xdr:pic>
      <xdr:nvPicPr>
        <xdr:cNvPr id="11" name="Afbeelding 10" descr="Italy flag "/>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47750" y="72771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18</xdr:row>
      <xdr:rowOff>409575</xdr:rowOff>
    </xdr:from>
    <xdr:to>
      <xdr:col>1</xdr:col>
      <xdr:colOff>504825</xdr:colOff>
      <xdr:row>20</xdr:row>
      <xdr:rowOff>28575</xdr:rowOff>
    </xdr:to>
    <xdr:pic>
      <xdr:nvPicPr>
        <xdr:cNvPr id="12" name="Afbeelding 11" descr="Ivory coast flag "/>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47750" y="76962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19</xdr:row>
      <xdr:rowOff>409575</xdr:rowOff>
    </xdr:from>
    <xdr:to>
      <xdr:col>1</xdr:col>
      <xdr:colOff>504825</xdr:colOff>
      <xdr:row>21</xdr:row>
      <xdr:rowOff>28575</xdr:rowOff>
    </xdr:to>
    <xdr:pic>
      <xdr:nvPicPr>
        <xdr:cNvPr id="13" name="Afbeelding 12" descr="Japan flag "/>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47750" y="81153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20</xdr:row>
      <xdr:rowOff>409575</xdr:rowOff>
    </xdr:from>
    <xdr:to>
      <xdr:col>1</xdr:col>
      <xdr:colOff>504825</xdr:colOff>
      <xdr:row>22</xdr:row>
      <xdr:rowOff>28575</xdr:rowOff>
    </xdr:to>
    <xdr:pic>
      <xdr:nvPicPr>
        <xdr:cNvPr id="14" name="Afbeelding 13" descr="Cameroon flag "/>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47750" y="85344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21</xdr:row>
      <xdr:rowOff>409575</xdr:rowOff>
    </xdr:from>
    <xdr:to>
      <xdr:col>1</xdr:col>
      <xdr:colOff>504825</xdr:colOff>
      <xdr:row>23</xdr:row>
      <xdr:rowOff>28575</xdr:rowOff>
    </xdr:to>
    <xdr:pic>
      <xdr:nvPicPr>
        <xdr:cNvPr id="15" name="Afbeelding 14" descr="Croatian flag "/>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47750" y="89535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22</xdr:row>
      <xdr:rowOff>409575</xdr:rowOff>
    </xdr:from>
    <xdr:to>
      <xdr:col>1</xdr:col>
      <xdr:colOff>504825</xdr:colOff>
      <xdr:row>24</xdr:row>
      <xdr:rowOff>28575</xdr:rowOff>
    </xdr:to>
    <xdr:pic>
      <xdr:nvPicPr>
        <xdr:cNvPr id="16" name="Afbeelding 15" descr="Mexico flag "/>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47750" y="93726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23</xdr:row>
      <xdr:rowOff>409575</xdr:rowOff>
    </xdr:from>
    <xdr:to>
      <xdr:col>1</xdr:col>
      <xdr:colOff>504825</xdr:colOff>
      <xdr:row>25</xdr:row>
      <xdr:rowOff>28575</xdr:rowOff>
    </xdr:to>
    <xdr:pic>
      <xdr:nvPicPr>
        <xdr:cNvPr id="17" name="Afbeelding 16" descr="Netherlands flag "/>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47750" y="97917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24</xdr:row>
      <xdr:rowOff>409575</xdr:rowOff>
    </xdr:from>
    <xdr:to>
      <xdr:col>1</xdr:col>
      <xdr:colOff>504825</xdr:colOff>
      <xdr:row>26</xdr:row>
      <xdr:rowOff>28575</xdr:rowOff>
    </xdr:to>
    <xdr:pic>
      <xdr:nvPicPr>
        <xdr:cNvPr id="18" name="Afbeelding 17" descr="Nigeria flag "/>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47750" y="102108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25</xdr:row>
      <xdr:rowOff>409575</xdr:rowOff>
    </xdr:from>
    <xdr:to>
      <xdr:col>1</xdr:col>
      <xdr:colOff>504825</xdr:colOff>
      <xdr:row>27</xdr:row>
      <xdr:rowOff>28575</xdr:rowOff>
    </xdr:to>
    <xdr:pic>
      <xdr:nvPicPr>
        <xdr:cNvPr id="19" name="Afbeelding 18" descr="Portugal flag "/>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47750" y="106299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26</xdr:row>
      <xdr:rowOff>409575</xdr:rowOff>
    </xdr:from>
    <xdr:to>
      <xdr:col>1</xdr:col>
      <xdr:colOff>504825</xdr:colOff>
      <xdr:row>28</xdr:row>
      <xdr:rowOff>28575</xdr:rowOff>
    </xdr:to>
    <xdr:pic>
      <xdr:nvPicPr>
        <xdr:cNvPr id="20" name="Afbeelding 19" descr="Russia flag "/>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47750" y="110490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27</xdr:row>
      <xdr:rowOff>409575</xdr:rowOff>
    </xdr:from>
    <xdr:to>
      <xdr:col>1</xdr:col>
      <xdr:colOff>504825</xdr:colOff>
      <xdr:row>29</xdr:row>
      <xdr:rowOff>28575</xdr:rowOff>
    </xdr:to>
    <xdr:pic>
      <xdr:nvPicPr>
        <xdr:cNvPr id="21" name="Afbeelding 20" descr="Spain flag "/>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47750" y="114681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31</xdr:row>
      <xdr:rowOff>409575</xdr:rowOff>
    </xdr:from>
    <xdr:to>
      <xdr:col>1</xdr:col>
      <xdr:colOff>504825</xdr:colOff>
      <xdr:row>33</xdr:row>
      <xdr:rowOff>28575</xdr:rowOff>
    </xdr:to>
    <xdr:pic>
      <xdr:nvPicPr>
        <xdr:cNvPr id="22" name="Afbeelding 21" descr="Switzerland flag "/>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47750" y="131445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28</xdr:row>
      <xdr:rowOff>409575</xdr:rowOff>
    </xdr:from>
    <xdr:to>
      <xdr:col>1</xdr:col>
      <xdr:colOff>504825</xdr:colOff>
      <xdr:row>30</xdr:row>
      <xdr:rowOff>28575</xdr:rowOff>
    </xdr:to>
    <xdr:pic>
      <xdr:nvPicPr>
        <xdr:cNvPr id="23" name="Afbeelding 22" descr="Uruguay flag "/>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47750" y="118872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xdr:row>
      <xdr:rowOff>409575</xdr:rowOff>
    </xdr:from>
    <xdr:to>
      <xdr:col>1</xdr:col>
      <xdr:colOff>504825</xdr:colOff>
      <xdr:row>3</xdr:row>
      <xdr:rowOff>28575</xdr:rowOff>
    </xdr:to>
    <xdr:pic>
      <xdr:nvPicPr>
        <xdr:cNvPr id="24" name="Afbeelding 23" descr="Argentina flag "/>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47750" y="5715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5</xdr:row>
      <xdr:rowOff>409575</xdr:rowOff>
    </xdr:from>
    <xdr:to>
      <xdr:col>1</xdr:col>
      <xdr:colOff>504825</xdr:colOff>
      <xdr:row>7</xdr:row>
      <xdr:rowOff>28575</xdr:rowOff>
    </xdr:to>
    <xdr:pic>
      <xdr:nvPicPr>
        <xdr:cNvPr id="25" name="Afbeelding 24" descr="Brazil flag "/>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47750" y="22479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6</xdr:row>
      <xdr:rowOff>409575</xdr:rowOff>
    </xdr:from>
    <xdr:to>
      <xdr:col>1</xdr:col>
      <xdr:colOff>504825</xdr:colOff>
      <xdr:row>8</xdr:row>
      <xdr:rowOff>28575</xdr:rowOff>
    </xdr:to>
    <xdr:pic>
      <xdr:nvPicPr>
        <xdr:cNvPr id="26" name="Afbeelding 25" descr="Chile flag "/>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47750" y="26670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7</xdr:row>
      <xdr:rowOff>409575</xdr:rowOff>
    </xdr:from>
    <xdr:to>
      <xdr:col>1</xdr:col>
      <xdr:colOff>504825</xdr:colOff>
      <xdr:row>9</xdr:row>
      <xdr:rowOff>28575</xdr:rowOff>
    </xdr:to>
    <xdr:pic>
      <xdr:nvPicPr>
        <xdr:cNvPr id="27" name="Afbeelding 26" descr="Colombia flag "/>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47750" y="30861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8</xdr:row>
      <xdr:rowOff>409575</xdr:rowOff>
    </xdr:from>
    <xdr:to>
      <xdr:col>1</xdr:col>
      <xdr:colOff>504825</xdr:colOff>
      <xdr:row>10</xdr:row>
      <xdr:rowOff>28575</xdr:rowOff>
    </xdr:to>
    <xdr:pic>
      <xdr:nvPicPr>
        <xdr:cNvPr id="28" name="Afbeelding 27" descr="Costa rica flag "/>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0" y="35052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10</xdr:row>
      <xdr:rowOff>409575</xdr:rowOff>
    </xdr:from>
    <xdr:to>
      <xdr:col>1</xdr:col>
      <xdr:colOff>504825</xdr:colOff>
      <xdr:row>12</xdr:row>
      <xdr:rowOff>28575</xdr:rowOff>
    </xdr:to>
    <xdr:pic>
      <xdr:nvPicPr>
        <xdr:cNvPr id="29" name="Afbeelding 28" descr="Ecuador flag "/>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47750" y="43434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29</xdr:row>
      <xdr:rowOff>409575</xdr:rowOff>
    </xdr:from>
    <xdr:to>
      <xdr:col>1</xdr:col>
      <xdr:colOff>504825</xdr:colOff>
      <xdr:row>31</xdr:row>
      <xdr:rowOff>28575</xdr:rowOff>
    </xdr:to>
    <xdr:pic>
      <xdr:nvPicPr>
        <xdr:cNvPr id="30" name="Afbeelding 29" descr="United states flag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47750" y="123063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30</xdr:row>
      <xdr:rowOff>409575</xdr:rowOff>
    </xdr:from>
    <xdr:to>
      <xdr:col>1</xdr:col>
      <xdr:colOff>504825</xdr:colOff>
      <xdr:row>32</xdr:row>
      <xdr:rowOff>28575</xdr:rowOff>
    </xdr:to>
    <xdr:pic>
      <xdr:nvPicPr>
        <xdr:cNvPr id="31" name="Afbeelding 30" descr="Korea flag "/>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47750" y="127254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xdr:row>
      <xdr:rowOff>409575</xdr:rowOff>
    </xdr:from>
    <xdr:to>
      <xdr:col>1</xdr:col>
      <xdr:colOff>504825</xdr:colOff>
      <xdr:row>4</xdr:row>
      <xdr:rowOff>28575</xdr:rowOff>
    </xdr:to>
    <xdr:pic>
      <xdr:nvPicPr>
        <xdr:cNvPr id="32" name="Afbeelding 31" descr="Australia flag "/>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47750" y="9906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0</xdr:row>
      <xdr:rowOff>152400</xdr:rowOff>
    </xdr:from>
    <xdr:to>
      <xdr:col>1</xdr:col>
      <xdr:colOff>504825</xdr:colOff>
      <xdr:row>2</xdr:row>
      <xdr:rowOff>28575</xdr:rowOff>
    </xdr:to>
    <xdr:pic>
      <xdr:nvPicPr>
        <xdr:cNvPr id="33" name="Afbeelding 32" descr="Algeria flag "/>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047750" y="1524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32</xdr:row>
      <xdr:rowOff>419099</xdr:rowOff>
    </xdr:from>
    <xdr:to>
      <xdr:col>1</xdr:col>
      <xdr:colOff>466725</xdr:colOff>
      <xdr:row>33</xdr:row>
      <xdr:rowOff>390524</xdr:rowOff>
    </xdr:to>
    <xdr:pic>
      <xdr:nvPicPr>
        <xdr:cNvPr id="34" name="Afbeelding 33"/>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imgEffect>
                </a14:imgLayer>
              </a14:imgProps>
            </a:ext>
          </a:extLst>
        </a:blip>
        <a:stretch>
          <a:fillRect/>
        </a:stretch>
      </xdr:blipFill>
      <xdr:spPr>
        <a:xfrm>
          <a:off x="1076325" y="13573124"/>
          <a:ext cx="390525" cy="390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mits/Work%20Folders/Documents/Vanalles/SV%20United/WK%20toto%202014/Versie2/ek-poule%202016%20SV%20United%2014-0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 Pool deelnameformulier"/>
      <sheetName val="UEFA coefficientenlijs"/>
      <sheetName val="Data"/>
      <sheetName val="vlaggenset"/>
    </sheetNames>
    <sheetDataSet>
      <sheetData sheetId="0">
        <row r="45">
          <cell r="Q45" t="str">
            <v>onbekend</v>
          </cell>
          <cell r="U45" t="str">
            <v>onbekend</v>
          </cell>
        </row>
        <row r="49">
          <cell r="Q49" t="str">
            <v>onbekend</v>
          </cell>
          <cell r="U49" t="str">
            <v>onbekend</v>
          </cell>
        </row>
        <row r="53">
          <cell r="Q53" t="str">
            <v>onbekend</v>
          </cell>
          <cell r="U53" t="str">
            <v>onbekend</v>
          </cell>
        </row>
        <row r="57">
          <cell r="Q57" t="str">
            <v>onbekend</v>
          </cell>
          <cell r="U57" t="str">
            <v>onbekend</v>
          </cell>
        </row>
        <row r="65">
          <cell r="Q65" t="str">
            <v>onbekend</v>
          </cell>
          <cell r="U65" t="str">
            <v>onbekend</v>
          </cell>
        </row>
        <row r="69">
          <cell r="Q69" t="str">
            <v>onbekend</v>
          </cell>
          <cell r="U69" t="str">
            <v>onbekend</v>
          </cell>
        </row>
        <row r="78">
          <cell r="Q78" t="str">
            <v>onbekend</v>
          </cell>
          <cell r="U78" t="str">
            <v>onbekend</v>
          </cell>
        </row>
        <row r="82">
          <cell r="T82" t="str">
            <v>onbekend</v>
          </cell>
        </row>
      </sheetData>
      <sheetData sheetId="1" refreshError="1"/>
      <sheetData sheetId="2" refreshError="1"/>
      <sheetData sheetId="3">
        <row r="2">
          <cell r="A2" t="str">
            <v>Algerije</v>
          </cell>
        </row>
        <row r="3">
          <cell r="A3" t="str">
            <v>Argentinië</v>
          </cell>
        </row>
        <row r="4">
          <cell r="A4" t="str">
            <v>Australië</v>
          </cell>
        </row>
        <row r="5">
          <cell r="A5" t="str">
            <v>België</v>
          </cell>
        </row>
        <row r="6">
          <cell r="A6" t="str">
            <v>Bosnië</v>
          </cell>
        </row>
        <row r="7">
          <cell r="A7" t="str">
            <v>Brazilië</v>
          </cell>
        </row>
        <row r="8">
          <cell r="A8" t="str">
            <v>Chili</v>
          </cell>
        </row>
        <row r="9">
          <cell r="A9" t="str">
            <v>Colombia</v>
          </cell>
        </row>
        <row r="10">
          <cell r="A10" t="str">
            <v>Costa Rica</v>
          </cell>
        </row>
        <row r="11">
          <cell r="A11" t="str">
            <v>Duitsland</v>
          </cell>
        </row>
        <row r="12">
          <cell r="A12" t="str">
            <v>Ecuador</v>
          </cell>
        </row>
        <row r="13">
          <cell r="A13" t="str">
            <v>Engeland</v>
          </cell>
        </row>
        <row r="14">
          <cell r="A14" t="str">
            <v>Frankrijk</v>
          </cell>
        </row>
        <row r="15">
          <cell r="A15" t="str">
            <v>Ghana</v>
          </cell>
        </row>
        <row r="16">
          <cell r="A16" t="str">
            <v>Griekenland</v>
          </cell>
        </row>
        <row r="17">
          <cell r="A17" t="str">
            <v>Honduras</v>
          </cell>
        </row>
        <row r="18">
          <cell r="A18" t="str">
            <v>Iran</v>
          </cell>
        </row>
        <row r="19">
          <cell r="A19" t="str">
            <v>Italië</v>
          </cell>
        </row>
        <row r="20">
          <cell r="A20" t="str">
            <v>Ivoorkust</v>
          </cell>
        </row>
        <row r="21">
          <cell r="A21" t="str">
            <v>Japan</v>
          </cell>
        </row>
        <row r="22">
          <cell r="A22" t="str">
            <v>Kameroen</v>
          </cell>
        </row>
        <row r="23">
          <cell r="A23" t="str">
            <v>Kroatië</v>
          </cell>
        </row>
        <row r="24">
          <cell r="A24" t="str">
            <v>Mexico</v>
          </cell>
        </row>
        <row r="25">
          <cell r="A25" t="str">
            <v>Nederland</v>
          </cell>
        </row>
        <row r="26">
          <cell r="A26" t="str">
            <v>Nigeria</v>
          </cell>
        </row>
        <row r="27">
          <cell r="A27" t="str">
            <v>Portugal</v>
          </cell>
        </row>
        <row r="28">
          <cell r="A28" t="str">
            <v>Rusland</v>
          </cell>
        </row>
        <row r="29">
          <cell r="A29" t="str">
            <v>Spanje</v>
          </cell>
        </row>
        <row r="30">
          <cell r="A30" t="str">
            <v>Uruguay</v>
          </cell>
        </row>
        <row r="31">
          <cell r="A31" t="str">
            <v>USA</v>
          </cell>
        </row>
        <row r="32">
          <cell r="A32" t="str">
            <v>Zuid-Korea</v>
          </cell>
        </row>
        <row r="33">
          <cell r="A33" t="str">
            <v>Zwitserland</v>
          </cell>
        </row>
        <row r="34">
          <cell r="A34" t="str">
            <v>onbekend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nningmeester@svunited.n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enningmeester@svunited.n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29"/>
  <sheetViews>
    <sheetView showGridLines="0" tabSelected="1" workbookViewId="0">
      <selection activeCell="B189" sqref="B189"/>
    </sheetView>
  </sheetViews>
  <sheetFormatPr defaultColWidth="9.140625" defaultRowHeight="12.75" zeroHeight="1" x14ac:dyDescent="0.2"/>
  <cols>
    <col min="1" max="1" width="9.140625" style="23" customWidth="1"/>
    <col min="2" max="2" width="80.7109375" customWidth="1"/>
    <col min="3" max="3" width="13.42578125" customWidth="1"/>
  </cols>
  <sheetData>
    <row r="1" spans="1:4" x14ac:dyDescent="0.2">
      <c r="A1" s="25"/>
    </row>
    <row r="2" spans="1:4" x14ac:dyDescent="0.2"/>
    <row r="3" spans="1:4" x14ac:dyDescent="0.2"/>
    <row r="4" spans="1:4" x14ac:dyDescent="0.2"/>
    <row r="5" spans="1:4" x14ac:dyDescent="0.2"/>
    <row r="6" spans="1:4" x14ac:dyDescent="0.2"/>
    <row r="7" spans="1:4" x14ac:dyDescent="0.2"/>
    <row r="8" spans="1:4" ht="18.75" x14ac:dyDescent="0.3">
      <c r="B8" s="14" t="s">
        <v>134</v>
      </c>
      <c r="D8" s="14"/>
    </row>
    <row r="9" spans="1:4" x14ac:dyDescent="0.2">
      <c r="B9" s="13" t="s">
        <v>189</v>
      </c>
    </row>
    <row r="10" spans="1:4" x14ac:dyDescent="0.2"/>
    <row r="11" spans="1:4" x14ac:dyDescent="0.2">
      <c r="B11" s="11" t="s">
        <v>136</v>
      </c>
      <c r="D11" s="11"/>
    </row>
    <row r="12" spans="1:4" ht="15" x14ac:dyDescent="0.25">
      <c r="A12" s="12" t="s">
        <v>135</v>
      </c>
      <c r="B12" t="s">
        <v>259</v>
      </c>
    </row>
    <row r="13" spans="1:4" ht="15" x14ac:dyDescent="0.25">
      <c r="A13" s="12" t="s">
        <v>135</v>
      </c>
      <c r="B13" t="s">
        <v>190</v>
      </c>
      <c r="D13" s="15"/>
    </row>
    <row r="14" spans="1:4" ht="15" x14ac:dyDescent="0.25">
      <c r="A14" s="12" t="s">
        <v>135</v>
      </c>
      <c r="B14" t="s">
        <v>142</v>
      </c>
    </row>
    <row r="15" spans="1:4" ht="15" x14ac:dyDescent="0.25">
      <c r="A15" s="12" t="s">
        <v>135</v>
      </c>
      <c r="B15" t="s">
        <v>169</v>
      </c>
    </row>
    <row r="16" spans="1:4" ht="15" x14ac:dyDescent="0.25">
      <c r="A16" s="12" t="s">
        <v>135</v>
      </c>
      <c r="B16" t="s">
        <v>168</v>
      </c>
    </row>
    <row r="17" spans="1:4" ht="15" x14ac:dyDescent="0.25">
      <c r="A17" s="12" t="s">
        <v>135</v>
      </c>
      <c r="B17" t="s">
        <v>170</v>
      </c>
    </row>
    <row r="18" spans="1:4" ht="15" x14ac:dyDescent="0.25">
      <c r="A18" s="12" t="s">
        <v>135</v>
      </c>
      <c r="B18" t="s">
        <v>171</v>
      </c>
    </row>
    <row r="19" spans="1:4" ht="25.5" x14ac:dyDescent="0.2">
      <c r="A19" s="50" t="s">
        <v>135</v>
      </c>
      <c r="B19" s="47" t="s">
        <v>228</v>
      </c>
    </row>
    <row r="20" spans="1:4" ht="52.5" customHeight="1" x14ac:dyDescent="0.2">
      <c r="A20" s="50" t="s">
        <v>135</v>
      </c>
      <c r="B20" s="111" t="s">
        <v>229</v>
      </c>
    </row>
    <row r="21" spans="1:4" ht="15" x14ac:dyDescent="0.25">
      <c r="A21" s="12"/>
      <c r="B21" s="47"/>
    </row>
    <row r="22" spans="1:4" ht="15" x14ac:dyDescent="0.25">
      <c r="A22" s="12"/>
      <c r="B22" s="24" t="s">
        <v>160</v>
      </c>
    </row>
    <row r="23" spans="1:4" x14ac:dyDescent="0.2">
      <c r="A23" s="23" t="s">
        <v>135</v>
      </c>
      <c r="B23" t="s">
        <v>197</v>
      </c>
    </row>
    <row r="24" spans="1:4" x14ac:dyDescent="0.2"/>
    <row r="25" spans="1:4" ht="18.75" x14ac:dyDescent="0.3">
      <c r="B25" s="11" t="s">
        <v>191</v>
      </c>
      <c r="D25" s="16"/>
    </row>
    <row r="26" spans="1:4" ht="18.75" x14ac:dyDescent="0.3">
      <c r="A26" s="12" t="s">
        <v>135</v>
      </c>
      <c r="B26" s="51" t="s">
        <v>188</v>
      </c>
      <c r="D26" s="16"/>
    </row>
    <row r="27" spans="1:4" ht="18.75" x14ac:dyDescent="0.3">
      <c r="A27" s="12"/>
      <c r="B27" s="51" t="s">
        <v>187</v>
      </c>
      <c r="D27" s="16"/>
    </row>
    <row r="28" spans="1:4" ht="18.75" x14ac:dyDescent="0.3">
      <c r="A28" s="12"/>
      <c r="B28" s="51" t="s">
        <v>186</v>
      </c>
      <c r="D28" s="16"/>
    </row>
    <row r="29" spans="1:4" s="51" customFormat="1" ht="18.75" x14ac:dyDescent="0.3">
      <c r="A29" s="53"/>
      <c r="D29" s="52"/>
    </row>
    <row r="30" spans="1:4" ht="18.75" x14ac:dyDescent="0.3">
      <c r="A30" s="12"/>
      <c r="B30" s="51"/>
      <c r="D30" s="16"/>
    </row>
    <row r="31" spans="1:4" ht="18.75" x14ac:dyDescent="0.3">
      <c r="A31" s="12"/>
      <c r="B31" s="51" t="s">
        <v>185</v>
      </c>
      <c r="D31" s="16"/>
    </row>
    <row r="32" spans="1:4" ht="18.75" x14ac:dyDescent="0.3">
      <c r="A32" s="12"/>
      <c r="B32" s="51"/>
      <c r="D32" s="16"/>
    </row>
    <row r="33" spans="1:5" ht="18.75" x14ac:dyDescent="0.3">
      <c r="A33" s="12"/>
      <c r="B33" s="51"/>
      <c r="D33" s="16"/>
    </row>
    <row r="34" spans="1:5" ht="18.75" x14ac:dyDescent="0.3">
      <c r="A34" s="12"/>
      <c r="B34" s="51"/>
      <c r="D34" s="16"/>
    </row>
    <row r="35" spans="1:5" ht="18.75" x14ac:dyDescent="0.3">
      <c r="A35" s="12" t="s">
        <v>135</v>
      </c>
      <c r="B35" s="10" t="s">
        <v>184</v>
      </c>
      <c r="D35" s="16"/>
    </row>
    <row r="36" spans="1:5" ht="18.75" x14ac:dyDescent="0.3">
      <c r="A36" s="12"/>
      <c r="B36" t="s">
        <v>166</v>
      </c>
      <c r="D36" s="16"/>
    </row>
    <row r="37" spans="1:5" ht="18.75" x14ac:dyDescent="0.3">
      <c r="A37" s="12"/>
      <c r="D37" s="16"/>
    </row>
    <row r="38" spans="1:5" ht="18.75" x14ac:dyDescent="0.3">
      <c r="A38" s="12"/>
      <c r="D38" s="16"/>
    </row>
    <row r="39" spans="1:5" ht="15" x14ac:dyDescent="0.25">
      <c r="A39" s="12"/>
      <c r="D39" s="17"/>
    </row>
    <row r="40" spans="1:5" ht="15" x14ac:dyDescent="0.25">
      <c r="A40" s="12"/>
      <c r="D40" s="17"/>
    </row>
    <row r="41" spans="1:5" ht="15" x14ac:dyDescent="0.25">
      <c r="A41" s="12"/>
      <c r="B41" t="s">
        <v>183</v>
      </c>
      <c r="D41" s="17"/>
    </row>
    <row r="42" spans="1:5" ht="15" x14ac:dyDescent="0.25">
      <c r="A42" s="12"/>
      <c r="D42" s="17"/>
    </row>
    <row r="43" spans="1:5" ht="15" x14ac:dyDescent="0.25">
      <c r="A43" s="12"/>
      <c r="D43" s="17"/>
    </row>
    <row r="44" spans="1:5" ht="15" x14ac:dyDescent="0.25">
      <c r="A44" s="12"/>
      <c r="D44" s="17"/>
    </row>
    <row r="45" spans="1:5" ht="15" x14ac:dyDescent="0.25">
      <c r="A45" s="12" t="s">
        <v>135</v>
      </c>
      <c r="B45" s="10" t="s">
        <v>182</v>
      </c>
      <c r="D45" s="22"/>
    </row>
    <row r="46" spans="1:5" x14ac:dyDescent="0.2">
      <c r="B46" t="s">
        <v>198</v>
      </c>
      <c r="D46" s="3"/>
      <c r="E46" s="3"/>
    </row>
    <row r="47" spans="1:5" x14ac:dyDescent="0.2">
      <c r="B47" t="s">
        <v>181</v>
      </c>
      <c r="D47" s="3"/>
      <c r="E47" s="3"/>
    </row>
    <row r="48" spans="1:5" x14ac:dyDescent="0.2">
      <c r="D48" s="3"/>
      <c r="E48" s="3"/>
    </row>
    <row r="49" spans="1:2" x14ac:dyDescent="0.2"/>
    <row r="50" spans="1:2" x14ac:dyDescent="0.2"/>
    <row r="51" spans="1:2" x14ac:dyDescent="0.2"/>
    <row r="52" spans="1:2" x14ac:dyDescent="0.2"/>
    <row r="53" spans="1:2" x14ac:dyDescent="0.2"/>
    <row r="54" spans="1:2" x14ac:dyDescent="0.2"/>
    <row r="55" spans="1:2" x14ac:dyDescent="0.2"/>
    <row r="56" spans="1:2" x14ac:dyDescent="0.2"/>
    <row r="57" spans="1:2" x14ac:dyDescent="0.2"/>
    <row r="58" spans="1:2" x14ac:dyDescent="0.2"/>
    <row r="59" spans="1:2" x14ac:dyDescent="0.2">
      <c r="B59" t="s">
        <v>180</v>
      </c>
    </row>
    <row r="60" spans="1:2" x14ac:dyDescent="0.2"/>
    <row r="61" spans="1:2" x14ac:dyDescent="0.2"/>
    <row r="62" spans="1:2" x14ac:dyDescent="0.2"/>
    <row r="63" spans="1:2" x14ac:dyDescent="0.2"/>
    <row r="64" spans="1:2" ht="15" x14ac:dyDescent="0.25">
      <c r="A64" s="12" t="s">
        <v>135</v>
      </c>
      <c r="B64" s="10" t="s">
        <v>179</v>
      </c>
    </row>
    <row r="65" spans="1:2" x14ac:dyDescent="0.2">
      <c r="B65" t="s">
        <v>230</v>
      </c>
    </row>
    <row r="66" spans="1:2" ht="114.75" customHeight="1" x14ac:dyDescent="0.2">
      <c r="B66" s="47" t="s">
        <v>231</v>
      </c>
    </row>
    <row r="67" spans="1:2" x14ac:dyDescent="0.2">
      <c r="B67" s="47"/>
    </row>
    <row r="68" spans="1:2" x14ac:dyDescent="0.2">
      <c r="B68" s="47"/>
    </row>
    <row r="69" spans="1:2" x14ac:dyDescent="0.2">
      <c r="B69" s="47"/>
    </row>
    <row r="70" spans="1:2" x14ac:dyDescent="0.2"/>
    <row r="71" spans="1:2" x14ac:dyDescent="0.2"/>
    <row r="72" spans="1:2" x14ac:dyDescent="0.2">
      <c r="B72" t="s">
        <v>178</v>
      </c>
    </row>
    <row r="73" spans="1:2" x14ac:dyDescent="0.2"/>
    <row r="74" spans="1:2" x14ac:dyDescent="0.2"/>
    <row r="75" spans="1:2" x14ac:dyDescent="0.2"/>
    <row r="76" spans="1:2" x14ac:dyDescent="0.2"/>
    <row r="77" spans="1:2" ht="15" x14ac:dyDescent="0.25">
      <c r="A77" s="12" t="s">
        <v>135</v>
      </c>
      <c r="B77" s="10" t="s">
        <v>144</v>
      </c>
    </row>
    <row r="78" spans="1:2" ht="15" x14ac:dyDescent="0.25">
      <c r="A78" s="12"/>
      <c r="B78" t="s">
        <v>232</v>
      </c>
    </row>
    <row r="79" spans="1:2" ht="15" x14ac:dyDescent="0.25">
      <c r="A79" s="12"/>
    </row>
    <row r="80" spans="1:2" ht="15" x14ac:dyDescent="0.25">
      <c r="A80" s="12"/>
    </row>
    <row r="81" spans="1:2" ht="15" x14ac:dyDescent="0.25">
      <c r="A81" s="12"/>
    </row>
    <row r="82" spans="1:2" ht="15" x14ac:dyDescent="0.25">
      <c r="A82" s="12"/>
    </row>
    <row r="83" spans="1:2" ht="15" x14ac:dyDescent="0.25">
      <c r="A83" s="12"/>
    </row>
    <row r="84" spans="1:2" ht="15" x14ac:dyDescent="0.25">
      <c r="A84" s="12"/>
    </row>
    <row r="85" spans="1:2" ht="15" x14ac:dyDescent="0.25">
      <c r="A85" s="12"/>
    </row>
    <row r="86" spans="1:2" ht="15" x14ac:dyDescent="0.25">
      <c r="A86" s="12"/>
      <c r="B86" t="s">
        <v>177</v>
      </c>
    </row>
    <row r="87" spans="1:2" ht="15" x14ac:dyDescent="0.25">
      <c r="A87" s="12"/>
    </row>
    <row r="88" spans="1:2" ht="15" x14ac:dyDescent="0.25">
      <c r="A88" s="12"/>
    </row>
    <row r="89" spans="1:2" ht="15" x14ac:dyDescent="0.25">
      <c r="A89" s="12"/>
    </row>
    <row r="90" spans="1:2" ht="15" x14ac:dyDescent="0.25">
      <c r="A90" s="12"/>
    </row>
    <row r="91" spans="1:2" x14ac:dyDescent="0.2">
      <c r="B91" s="13" t="s">
        <v>137</v>
      </c>
    </row>
    <row r="92" spans="1:2" x14ac:dyDescent="0.2">
      <c r="B92" t="s">
        <v>192</v>
      </c>
    </row>
    <row r="93" spans="1:2" x14ac:dyDescent="0.2">
      <c r="B93" t="s">
        <v>233</v>
      </c>
    </row>
    <row r="94" spans="1:2" x14ac:dyDescent="0.2"/>
    <row r="95" spans="1:2" ht="18.75" x14ac:dyDescent="0.3">
      <c r="B95" s="18" t="s">
        <v>257</v>
      </c>
    </row>
    <row r="96" spans="1:2" x14ac:dyDescent="0.2"/>
    <row r="97" spans="2:2" x14ac:dyDescent="0.2">
      <c r="B97" s="10" t="s">
        <v>244</v>
      </c>
    </row>
    <row r="98" spans="2:2" x14ac:dyDescent="0.2">
      <c r="B98" s="10" t="s">
        <v>246</v>
      </c>
    </row>
    <row r="99" spans="2:2" x14ac:dyDescent="0.2">
      <c r="B99" t="s">
        <v>240</v>
      </c>
    </row>
    <row r="100" spans="2:2" x14ac:dyDescent="0.2">
      <c r="B100" t="s">
        <v>241</v>
      </c>
    </row>
    <row r="101" spans="2:2" x14ac:dyDescent="0.2">
      <c r="B101" t="s">
        <v>242</v>
      </c>
    </row>
    <row r="102" spans="2:2" x14ac:dyDescent="0.2">
      <c r="B102" t="s">
        <v>243</v>
      </c>
    </row>
    <row r="103" spans="2:2" x14ac:dyDescent="0.2">
      <c r="B103" s="10" t="s">
        <v>245</v>
      </c>
    </row>
    <row r="104" spans="2:2" x14ac:dyDescent="0.2">
      <c r="B104" s="10" t="s">
        <v>260</v>
      </c>
    </row>
    <row r="105" spans="2:2" x14ac:dyDescent="0.2"/>
    <row r="106" spans="2:2" x14ac:dyDescent="0.2">
      <c r="B106" s="10" t="s">
        <v>247</v>
      </c>
    </row>
    <row r="107" spans="2:2" x14ac:dyDescent="0.2">
      <c r="B107" t="s">
        <v>248</v>
      </c>
    </row>
    <row r="108" spans="2:2" x14ac:dyDescent="0.2"/>
    <row r="109" spans="2:2" x14ac:dyDescent="0.2">
      <c r="B109" s="10" t="s">
        <v>176</v>
      </c>
    </row>
    <row r="110" spans="2:2" x14ac:dyDescent="0.2">
      <c r="B110" t="s">
        <v>249</v>
      </c>
    </row>
    <row r="111" spans="2:2" x14ac:dyDescent="0.2"/>
    <row r="112" spans="2:2" x14ac:dyDescent="0.2">
      <c r="B112" s="10" t="s">
        <v>250</v>
      </c>
    </row>
    <row r="113" spans="2:2" x14ac:dyDescent="0.2">
      <c r="B113" t="s">
        <v>258</v>
      </c>
    </row>
    <row r="114" spans="2:2" x14ac:dyDescent="0.2"/>
    <row r="115" spans="2:2" x14ac:dyDescent="0.2">
      <c r="B115" s="10" t="s">
        <v>254</v>
      </c>
    </row>
    <row r="116" spans="2:2" x14ac:dyDescent="0.2">
      <c r="B116" t="s">
        <v>253</v>
      </c>
    </row>
    <row r="117" spans="2:2" x14ac:dyDescent="0.2">
      <c r="B117" t="s">
        <v>251</v>
      </c>
    </row>
    <row r="118" spans="2:2" x14ac:dyDescent="0.2">
      <c r="B118" t="s">
        <v>252</v>
      </c>
    </row>
    <row r="119" spans="2:2" x14ac:dyDescent="0.2"/>
    <row r="120" spans="2:2" x14ac:dyDescent="0.2">
      <c r="B120" s="10" t="s">
        <v>255</v>
      </c>
    </row>
    <row r="121" spans="2:2" ht="51" x14ac:dyDescent="0.2">
      <c r="B121" s="47" t="s">
        <v>256</v>
      </c>
    </row>
    <row r="122" spans="2:2" x14ac:dyDescent="0.2"/>
    <row r="123" spans="2:2" ht="18" x14ac:dyDescent="0.25">
      <c r="B123" s="35" t="s">
        <v>138</v>
      </c>
    </row>
    <row r="124" spans="2:2" x14ac:dyDescent="0.2"/>
    <row r="125" spans="2:2" x14ac:dyDescent="0.2">
      <c r="B125" t="s">
        <v>193</v>
      </c>
    </row>
    <row r="126" spans="2:2" x14ac:dyDescent="0.2">
      <c r="B126" s="15" t="s">
        <v>175</v>
      </c>
    </row>
    <row r="127" spans="2:2" x14ac:dyDescent="0.2"/>
    <row r="128" spans="2:2" x14ac:dyDescent="0.2">
      <c r="B128" t="s">
        <v>261</v>
      </c>
    </row>
    <row r="129" spans="2:2" x14ac:dyDescent="0.2">
      <c r="B129" t="s">
        <v>162</v>
      </c>
    </row>
    <row r="130" spans="2:2" x14ac:dyDescent="0.2">
      <c r="B130" s="26"/>
    </row>
    <row r="131" spans="2:2" ht="18" x14ac:dyDescent="0.25">
      <c r="B131" s="35" t="s">
        <v>139</v>
      </c>
    </row>
    <row r="132" spans="2:2" x14ac:dyDescent="0.2"/>
    <row r="133" spans="2:2" x14ac:dyDescent="0.2">
      <c r="B133" t="s">
        <v>163</v>
      </c>
    </row>
    <row r="134" spans="2:2" x14ac:dyDescent="0.2">
      <c r="B134" s="4" t="s">
        <v>174</v>
      </c>
    </row>
    <row r="135" spans="2:2" x14ac:dyDescent="0.2">
      <c r="B135" s="48" t="s">
        <v>173</v>
      </c>
    </row>
    <row r="136" spans="2:2" x14ac:dyDescent="0.2">
      <c r="B136" s="48" t="s">
        <v>172</v>
      </c>
    </row>
    <row r="137" spans="2:2" x14ac:dyDescent="0.2">
      <c r="B137" s="48"/>
    </row>
    <row r="138" spans="2:2" x14ac:dyDescent="0.2">
      <c r="B138" s="48" t="s">
        <v>194</v>
      </c>
    </row>
    <row r="139" spans="2:2" x14ac:dyDescent="0.2">
      <c r="B139" s="48"/>
    </row>
    <row r="140" spans="2:2" ht="18" x14ac:dyDescent="0.25">
      <c r="B140" s="35" t="s">
        <v>195</v>
      </c>
    </row>
    <row r="141" spans="2:2" x14ac:dyDescent="0.2"/>
    <row r="142" spans="2:2" x14ac:dyDescent="0.2">
      <c r="B142" t="s">
        <v>196</v>
      </c>
    </row>
    <row r="143" spans="2:2" x14ac:dyDescent="0.2"/>
    <row r="144" spans="2:2" x14ac:dyDescent="0.2">
      <c r="B144" s="26"/>
    </row>
    <row r="145" spans="2:2" ht="18.75" x14ac:dyDescent="0.3">
      <c r="B145" s="16" t="s">
        <v>164</v>
      </c>
    </row>
    <row r="146" spans="2:2" x14ac:dyDescent="0.2"/>
    <row r="147" spans="2:2" x14ac:dyDescent="0.2"/>
    <row r="148" spans="2:2" hidden="1" x14ac:dyDescent="0.2"/>
    <row r="149" spans="2:2" hidden="1" x14ac:dyDescent="0.2"/>
    <row r="150" spans="2:2" hidden="1" x14ac:dyDescent="0.2"/>
    <row r="151" spans="2:2" hidden="1" x14ac:dyDescent="0.2"/>
    <row r="152" spans="2:2" hidden="1" x14ac:dyDescent="0.2"/>
    <row r="153" spans="2:2" hidden="1" x14ac:dyDescent="0.2"/>
    <row r="154" spans="2:2" hidden="1" x14ac:dyDescent="0.2"/>
    <row r="155" spans="2:2" hidden="1" x14ac:dyDescent="0.2"/>
    <row r="156" spans="2:2" hidden="1" x14ac:dyDescent="0.2"/>
    <row r="157" spans="2:2" hidden="1" x14ac:dyDescent="0.2"/>
    <row r="158" spans="2:2" hidden="1" x14ac:dyDescent="0.2"/>
    <row r="159" spans="2:2" hidden="1" x14ac:dyDescent="0.2"/>
    <row r="160" spans="2:2"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sheetData>
  <hyperlinks>
    <hyperlink ref="B126"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FFFF00"/>
  </sheetPr>
  <dimension ref="A1:BB97"/>
  <sheetViews>
    <sheetView showGridLines="0" zoomScaleNormal="100" workbookViewId="0">
      <selection activeCell="H23" sqref="H23"/>
    </sheetView>
  </sheetViews>
  <sheetFormatPr defaultColWidth="9.140625" defaultRowHeight="12.75" zeroHeight="1" x14ac:dyDescent="0.2"/>
  <cols>
    <col min="1" max="1" width="2" style="4" customWidth="1"/>
    <col min="2" max="2" width="3.85546875" style="5" customWidth="1"/>
    <col min="3" max="3" width="14.42578125" style="4" customWidth="1"/>
    <col min="4" max="4" width="3.140625" style="4" customWidth="1"/>
    <col min="5" max="5" width="9.85546875" style="4" bestFit="1" customWidth="1"/>
    <col min="6" max="6" width="9.42578125" style="4" bestFit="1" customWidth="1"/>
    <col min="7" max="7" width="4.5703125" style="4" customWidth="1"/>
    <col min="8" max="8" width="14.28515625" style="4" customWidth="1"/>
    <col min="9" max="9" width="4.5703125" style="4" customWidth="1"/>
    <col min="10" max="10" width="14.28515625" style="4" customWidth="1"/>
    <col min="11" max="11" width="4.5703125" style="4" customWidth="1"/>
    <col min="12" max="12" width="14.85546875" style="4" customWidth="1"/>
    <col min="13" max="13" width="18.42578125" style="4" customWidth="1"/>
    <col min="14" max="15" width="12.42578125" style="4" bestFit="1" customWidth="1"/>
    <col min="16" max="16" width="11.140625" style="4" customWidth="1"/>
    <col min="17" max="17" width="12.5703125" style="4" bestFit="1" customWidth="1"/>
    <col min="18" max="18" width="5.85546875" style="5" hidden="1" customWidth="1"/>
    <col min="19" max="19" width="8.42578125" style="4" hidden="1" customWidth="1"/>
    <col min="20" max="20" width="12.42578125" style="48" hidden="1" customWidth="1"/>
    <col min="21" max="21" width="9.140625" style="4" hidden="1" customWidth="1"/>
    <col min="22" max="22" width="11.7109375" style="4" hidden="1" customWidth="1"/>
    <col min="23" max="26" width="5.140625" style="5" hidden="1" customWidth="1"/>
    <col min="27" max="29" width="5.140625" style="4" hidden="1" customWidth="1"/>
    <col min="30" max="30" width="3.42578125" style="4" hidden="1" customWidth="1"/>
    <col min="31" max="31" width="7" style="4" hidden="1" customWidth="1"/>
    <col min="32" max="33" width="6.140625" style="4" hidden="1" customWidth="1"/>
    <col min="34" max="34" width="7" style="4" hidden="1" customWidth="1"/>
    <col min="35" max="35" width="9.140625" style="4" hidden="1" customWidth="1"/>
    <col min="36" max="36" width="5" style="5" hidden="1" customWidth="1"/>
    <col min="37" max="37" width="23.7109375" style="5" hidden="1" customWidth="1"/>
    <col min="38" max="38" width="11.5703125" style="5" hidden="1" customWidth="1"/>
    <col min="39" max="39" width="11.42578125" style="5" hidden="1" customWidth="1"/>
    <col min="40" max="40" width="11.5703125" style="5" hidden="1" customWidth="1"/>
    <col min="41" max="41" width="26.42578125" style="5" hidden="1" customWidth="1"/>
    <col min="42" max="42" width="30.42578125" style="5" hidden="1" customWidth="1"/>
    <col min="43" max="47" width="9.140625" style="4" hidden="1" customWidth="1"/>
    <col min="48" max="49" width="19.7109375" style="4" hidden="1" customWidth="1"/>
    <col min="50" max="54" width="9.140625" style="4" hidden="1" customWidth="1"/>
    <col min="55" max="16384" width="9.140625" style="4"/>
  </cols>
  <sheetData>
    <row r="1" spans="1:54" ht="16.5" thickBot="1" x14ac:dyDescent="0.3">
      <c r="C1" s="49" t="s">
        <v>132</v>
      </c>
      <c r="D1" s="131"/>
      <c r="E1" s="132"/>
      <c r="F1" s="132"/>
      <c r="G1" s="132"/>
      <c r="H1" s="132"/>
      <c r="I1" s="132"/>
      <c r="J1" s="132"/>
      <c r="K1" s="133"/>
      <c r="M1" s="89"/>
      <c r="N1" s="90" t="s">
        <v>133</v>
      </c>
      <c r="O1" s="91" t="s">
        <v>182</v>
      </c>
      <c r="P1" s="90" t="s">
        <v>223</v>
      </c>
      <c r="Q1" s="92" t="s">
        <v>144</v>
      </c>
      <c r="R1" s="4"/>
      <c r="W1" s="4"/>
      <c r="X1" s="4"/>
      <c r="AA1" s="5"/>
      <c r="AB1" s="5"/>
      <c r="AJ1" s="4"/>
      <c r="AK1" s="4"/>
      <c r="AQ1" s="5"/>
      <c r="AR1" s="5"/>
    </row>
    <row r="2" spans="1:54" ht="16.5" thickBot="1" x14ac:dyDescent="0.3">
      <c r="B2" s="29"/>
      <c r="C2" s="49" t="s">
        <v>161</v>
      </c>
      <c r="D2" s="137"/>
      <c r="E2" s="137"/>
      <c r="F2" s="137"/>
      <c r="G2" s="137"/>
      <c r="H2" s="137"/>
      <c r="I2" s="137"/>
      <c r="J2" s="137"/>
      <c r="K2" s="137"/>
      <c r="L2" s="30"/>
      <c r="M2" s="93" t="s">
        <v>224</v>
      </c>
      <c r="N2" s="97" t="str">
        <f>IF(SUM(COUNTBLANK($D$1:$D$3))=0,"Ja","Nee")</f>
        <v>Nee</v>
      </c>
      <c r="O2" s="97" t="str">
        <f>IF(SUM(COUNTBLANK($G$8:$G$83)+COUNTBLANK($K$8:$K$83))=49,"Ja","Nee")</f>
        <v>Nee</v>
      </c>
      <c r="P2" s="97" t="str">
        <f>IF(AND(SUM(COUNTBLANK(M9:M83)+COUNTBLANK(O9:O83))+COUNTBLANK(N87:N89)=88,S5="Yes"),"Ja","Nee")</f>
        <v>Nee</v>
      </c>
      <c r="Q2" s="98" t="str">
        <f>IF(SUM(COUNTBLANK($H$87:$H$90))=0,"Ja","Nee")</f>
        <v>Nee</v>
      </c>
      <c r="R2" s="4"/>
      <c r="T2" s="60" t="s">
        <v>64</v>
      </c>
      <c r="W2" s="4"/>
      <c r="X2" s="4"/>
      <c r="AA2" s="5"/>
      <c r="AB2" s="5"/>
      <c r="AJ2" s="4"/>
      <c r="AK2" s="4"/>
      <c r="AQ2" s="5"/>
      <c r="AR2" s="5"/>
    </row>
    <row r="3" spans="1:54" ht="15" customHeight="1" thickBot="1" x14ac:dyDescent="0.3">
      <c r="B3" s="29"/>
      <c r="C3" s="49" t="s">
        <v>165</v>
      </c>
      <c r="D3" s="136"/>
      <c r="E3" s="137"/>
      <c r="F3" s="137"/>
      <c r="G3" s="137"/>
      <c r="H3" s="137"/>
      <c r="I3" s="137"/>
      <c r="J3" s="137"/>
      <c r="K3" s="137"/>
      <c r="L3" s="30"/>
      <c r="M3" s="94" t="s">
        <v>227</v>
      </c>
      <c r="N3" s="95"/>
      <c r="O3" s="96" t="s">
        <v>175</v>
      </c>
      <c r="P3" s="96"/>
      <c r="Q3" s="92"/>
      <c r="R3" s="4"/>
      <c r="T3" s="63" t="s">
        <v>212</v>
      </c>
      <c r="W3" s="4"/>
      <c r="X3" s="4"/>
      <c r="AA3" s="5"/>
      <c r="AB3" s="5"/>
      <c r="AJ3" s="4"/>
      <c r="AK3" s="4"/>
      <c r="AQ3" s="5"/>
      <c r="AR3" s="5"/>
    </row>
    <row r="4" spans="1:54" ht="15" x14ac:dyDescent="0.25">
      <c r="C4" s="27"/>
      <c r="D4" s="28"/>
      <c r="E4" s="28"/>
      <c r="F4" s="28"/>
      <c r="G4" s="28"/>
      <c r="H4" s="28"/>
      <c r="I4" s="28"/>
      <c r="J4" s="28"/>
      <c r="K4" s="28"/>
      <c r="T4" s="63" t="s">
        <v>200</v>
      </c>
    </row>
    <row r="5" spans="1:54" ht="15.75" thickBot="1" x14ac:dyDescent="0.3">
      <c r="A5" s="1"/>
      <c r="B5" s="2"/>
      <c r="C5" s="1"/>
      <c r="D5" s="1"/>
      <c r="E5" s="1"/>
      <c r="F5" s="1"/>
      <c r="G5" s="1"/>
      <c r="H5" s="2"/>
      <c r="I5" s="2"/>
      <c r="J5" s="2"/>
      <c r="K5" s="1"/>
      <c r="L5" s="1"/>
      <c r="M5" s="1"/>
      <c r="N5" s="1"/>
      <c r="O5" s="1"/>
      <c r="S5" s="4" t="str">
        <f>IF(AND(AND(SUM($R$8:$R$53)=32,S7="Yes",S24="Yes",S33="Yes",S39="Yes",S43="Yes")),"Yes","No")</f>
        <v>No</v>
      </c>
      <c r="T5" s="65" t="s">
        <v>29</v>
      </c>
    </row>
    <row r="6" spans="1:54" ht="15.75" thickBot="1" x14ac:dyDescent="0.3">
      <c r="A6" s="1"/>
      <c r="B6" s="2"/>
      <c r="C6" s="1"/>
      <c r="D6" s="1"/>
      <c r="E6" s="1"/>
      <c r="F6" s="1"/>
      <c r="G6" s="1"/>
      <c r="H6" s="1"/>
      <c r="I6" s="1"/>
      <c r="J6" s="1"/>
      <c r="K6" s="1"/>
      <c r="L6" s="1"/>
      <c r="M6" s="1"/>
      <c r="N6" s="1"/>
      <c r="O6" s="1"/>
      <c r="T6" s="60" t="s">
        <v>54</v>
      </c>
    </row>
    <row r="7" spans="1:54" ht="15.75" thickBot="1" x14ac:dyDescent="0.3">
      <c r="A7" s="56"/>
      <c r="B7" s="55"/>
      <c r="C7" s="56"/>
      <c r="D7" s="56"/>
      <c r="E7" s="77" t="s">
        <v>213</v>
      </c>
      <c r="F7" s="78" t="s">
        <v>214</v>
      </c>
      <c r="G7" s="138" t="s">
        <v>215</v>
      </c>
      <c r="H7" s="139"/>
      <c r="I7" s="139"/>
      <c r="J7" s="139"/>
      <c r="K7" s="140"/>
      <c r="L7" s="56"/>
      <c r="M7" s="48"/>
      <c r="N7" s="48"/>
      <c r="O7" s="48"/>
      <c r="S7" s="4" t="str">
        <f>IF(SUM($R$8:$R$23)=16,"Yes","No")</f>
        <v>No</v>
      </c>
      <c r="T7" s="63" t="s">
        <v>13</v>
      </c>
      <c r="AK7" s="31" t="s">
        <v>141</v>
      </c>
    </row>
    <row r="8" spans="1:54" ht="16.5" thickBot="1" x14ac:dyDescent="0.3">
      <c r="A8" s="56"/>
      <c r="B8" s="55"/>
      <c r="C8" s="56"/>
      <c r="D8" s="56"/>
      <c r="E8" s="82">
        <v>1</v>
      </c>
      <c r="F8" s="86">
        <v>43265</v>
      </c>
      <c r="G8" s="85"/>
      <c r="H8" s="79" t="s">
        <v>64</v>
      </c>
      <c r="I8" s="80" t="s">
        <v>3</v>
      </c>
      <c r="J8" s="81" t="s">
        <v>212</v>
      </c>
      <c r="K8" s="85"/>
      <c r="L8" s="56"/>
      <c r="M8" s="57" t="s">
        <v>0</v>
      </c>
      <c r="N8" s="58" t="s">
        <v>81</v>
      </c>
      <c r="O8" s="57" t="s">
        <v>1</v>
      </c>
      <c r="R8" s="5">
        <f>COUNTIFS($S$8:$S$23,S8)</f>
        <v>16</v>
      </c>
      <c r="S8" s="4">
        <f>Data!B66</f>
        <v>0</v>
      </c>
      <c r="T8" s="63" t="s">
        <v>201</v>
      </c>
      <c r="W8" s="5" t="s">
        <v>122</v>
      </c>
      <c r="X8" s="5" t="s">
        <v>123</v>
      </c>
      <c r="Y8" s="5" t="s">
        <v>124</v>
      </c>
      <c r="Z8" s="5" t="s">
        <v>125</v>
      </c>
      <c r="AA8" s="5" t="s">
        <v>126</v>
      </c>
      <c r="AB8" s="5" t="s">
        <v>127</v>
      </c>
      <c r="AC8" s="5" t="s">
        <v>128</v>
      </c>
      <c r="AE8" s="5" t="s">
        <v>122</v>
      </c>
      <c r="AF8" s="5" t="s">
        <v>128</v>
      </c>
      <c r="AG8" s="5" t="s">
        <v>126</v>
      </c>
      <c r="AH8" s="5" t="s">
        <v>129</v>
      </c>
      <c r="AI8" s="5" t="s">
        <v>130</v>
      </c>
      <c r="AK8" s="4" t="s">
        <v>64</v>
      </c>
      <c r="AL8" s="4" t="s">
        <v>212</v>
      </c>
      <c r="AM8" s="4" t="s">
        <v>200</v>
      </c>
      <c r="AN8" s="4"/>
      <c r="AO8" s="32" t="s">
        <v>140</v>
      </c>
      <c r="AQ8" s="4" t="s">
        <v>64</v>
      </c>
      <c r="AR8" s="4" t="s">
        <v>212</v>
      </c>
      <c r="AS8" s="4" t="s">
        <v>200</v>
      </c>
      <c r="AT8" s="4" t="s">
        <v>29</v>
      </c>
      <c r="AX8" s="104" t="str">
        <f>G7</f>
        <v>Groep A</v>
      </c>
      <c r="AY8" s="105"/>
      <c r="AZ8" s="105"/>
      <c r="BA8" s="105"/>
      <c r="BB8" s="106"/>
    </row>
    <row r="9" spans="1:54" ht="16.5" thickBot="1" x14ac:dyDescent="0.3">
      <c r="A9" s="56"/>
      <c r="B9" s="59">
        <v>1</v>
      </c>
      <c r="C9" s="60" t="str">
        <f>INDEX(V9:V12,MATCH(B9,AI9:AI12,0))</f>
        <v>Rusland</v>
      </c>
      <c r="D9" s="56"/>
      <c r="E9" s="83">
        <v>2</v>
      </c>
      <c r="F9" s="87">
        <v>43266</v>
      </c>
      <c r="G9" s="85"/>
      <c r="H9" s="75" t="s">
        <v>200</v>
      </c>
      <c r="I9" s="61" t="s">
        <v>3</v>
      </c>
      <c r="J9" s="75" t="s">
        <v>29</v>
      </c>
      <c r="K9" s="85"/>
      <c r="L9" s="56"/>
      <c r="M9" s="112"/>
      <c r="N9" s="100" t="s">
        <v>3</v>
      </c>
      <c r="O9" s="113"/>
      <c r="R9" s="5">
        <f t="shared" ref="R9:R23" si="0">COUNTIFS($S$8:$S$23,S9)</f>
        <v>16</v>
      </c>
      <c r="S9" s="4">
        <f>Data!B67</f>
        <v>0</v>
      </c>
      <c r="T9" s="65" t="s">
        <v>48</v>
      </c>
      <c r="U9" s="4" t="s">
        <v>5</v>
      </c>
      <c r="V9" s="4" t="s">
        <v>64</v>
      </c>
      <c r="W9" s="5">
        <f>(X9*3)+Y9</f>
        <v>0</v>
      </c>
      <c r="X9" s="5">
        <f>IF(G8&gt;K8,1,0)+IF(G10&gt;K10,1,0)+IF(K12&gt;G12,1,0)</f>
        <v>0</v>
      </c>
      <c r="Y9" s="5">
        <f>IF(SUM(G8:G13)+SUM(K8:K13)=0,0,IF(G8=K8,1,0)+IF(G10=K10,1,0)+IF(K12=G12,1,0))</f>
        <v>0</v>
      </c>
      <c r="Z9" s="5">
        <f>IF(G8&lt;K8,1,0)+IF(G10&lt;K10,1,0)+IF(K12&lt;G12,1,0)</f>
        <v>0</v>
      </c>
      <c r="AA9" s="5">
        <f>SUMIF(H:H,V9,G:G)+SUMIF(J:J,V9,K:K)</f>
        <v>0</v>
      </c>
      <c r="AB9" s="5">
        <f>SUMIF(H:H,V9,K:K)+SUMIF(J:J,V9,G:G)</f>
        <v>0</v>
      </c>
      <c r="AC9" s="5">
        <f>AA9-AB9</f>
        <v>0</v>
      </c>
      <c r="AE9" s="5">
        <f>W9*100000</f>
        <v>0</v>
      </c>
      <c r="AF9" s="5">
        <f>AC9*1000</f>
        <v>0</v>
      </c>
      <c r="AG9" s="5">
        <f>AA9*10</f>
        <v>0</v>
      </c>
      <c r="AH9" s="33">
        <f>SUM(AE9:AG9)+AU9+AJ9</f>
        <v>0.04</v>
      </c>
      <c r="AI9" s="5">
        <f>RANK(AH9,AH9:AH12)</f>
        <v>1</v>
      </c>
      <c r="AJ9" s="5">
        <v>0.04</v>
      </c>
      <c r="AK9" s="48" t="str">
        <f>IF(AND(W9=W10,AC9=AC10),V10,"")</f>
        <v>Saudi-Arabië</v>
      </c>
      <c r="AL9" s="48" t="str">
        <f>IF(AND(W9=W11,AC9=AC11),V11,"")</f>
        <v>Egypte</v>
      </c>
      <c r="AM9" s="48" t="str">
        <f>IF(AND(W9=W12,AC9=AC12),V12,"")</f>
        <v>Uruguay</v>
      </c>
      <c r="AN9" s="48" t="str">
        <f>V9</f>
        <v>Rusland</v>
      </c>
      <c r="AO9" s="48" t="str">
        <f>CONCATENATE(AK9,AL9,AM9)</f>
        <v>Saudi-ArabiëEgypteUruguay</v>
      </c>
      <c r="AP9" s="5" t="str">
        <f>CONCATENATE(AN9,AO9)</f>
        <v>RuslandSaudi-ArabiëEgypteUruguay</v>
      </c>
      <c r="AQ9" s="43"/>
      <c r="AR9" s="43">
        <f>IF(AND(AP9=AV9,AX9&gt;BB9),1,0)</f>
        <v>0</v>
      </c>
      <c r="AS9" s="43">
        <f>IF(AND(AP9=AV11,AX11&gt;BB11),1,0)</f>
        <v>0</v>
      </c>
      <c r="AT9" s="43">
        <f>IF(AND(AP9=AW13,BB13&gt;AX13),1,0)</f>
        <v>0</v>
      </c>
      <c r="AU9" s="109">
        <f>SUM(AQ9:AT9)</f>
        <v>0</v>
      </c>
      <c r="AV9" s="4" t="str">
        <f>CONCATENATE(AY9,BA9)</f>
        <v>RuslandSaudi-Arabië</v>
      </c>
      <c r="AW9" s="4" t="str">
        <f>CONCATENATE(BA9,AY9)</f>
        <v>Saudi-ArabiëRusland</v>
      </c>
      <c r="AX9" s="107">
        <f>G8</f>
        <v>0</v>
      </c>
      <c r="AY9" s="107" t="str">
        <f t="shared" ref="AY9:BB9" si="1">H8</f>
        <v>Rusland</v>
      </c>
      <c r="AZ9" s="107" t="str">
        <f t="shared" si="1"/>
        <v>-</v>
      </c>
      <c r="BA9" s="107" t="str">
        <f t="shared" si="1"/>
        <v>Saudi-Arabië</v>
      </c>
      <c r="BB9" s="107">
        <f t="shared" si="1"/>
        <v>0</v>
      </c>
    </row>
    <row r="10" spans="1:54" ht="15.75" x14ac:dyDescent="0.25">
      <c r="A10" s="56"/>
      <c r="B10" s="62">
        <v>2</v>
      </c>
      <c r="C10" s="63" t="str">
        <f>INDEX(V9:V12,MATCH(B10,AI9:AI12,0))</f>
        <v>Saudi-Arabië</v>
      </c>
      <c r="D10" s="56"/>
      <c r="E10" s="83">
        <v>17</v>
      </c>
      <c r="F10" s="87">
        <v>43270</v>
      </c>
      <c r="G10" s="85"/>
      <c r="H10" s="75" t="s">
        <v>64</v>
      </c>
      <c r="I10" s="61" t="s">
        <v>3</v>
      </c>
      <c r="J10" s="75" t="s">
        <v>200</v>
      </c>
      <c r="K10" s="85"/>
      <c r="L10" s="56"/>
      <c r="M10" s="56"/>
      <c r="N10" s="99">
        <v>43281</v>
      </c>
      <c r="O10" s="56"/>
      <c r="R10" s="5">
        <f t="shared" si="0"/>
        <v>16</v>
      </c>
      <c r="S10" s="4">
        <f>Data!B68</f>
        <v>0</v>
      </c>
      <c r="T10" s="60" t="s">
        <v>40</v>
      </c>
      <c r="U10" s="4" t="s">
        <v>8</v>
      </c>
      <c r="V10" s="4" t="s">
        <v>212</v>
      </c>
      <c r="W10" s="5">
        <f t="shared" ref="W10:W12" si="2">(X10*3)+Y10</f>
        <v>0</v>
      </c>
      <c r="X10" s="5">
        <f>IF(K8&gt;G8,1,0)+IF(K11&gt;G11,1,0)+IF(G13&gt;K13,1,0)</f>
        <v>0</v>
      </c>
      <c r="Y10" s="5">
        <f>IF(SUM(G8:G13)+SUM(K8:K13)=0,0,IF(K8=G8,1,0)+IF(K11=G11,1,0)+IF(G13=K13,1,0))</f>
        <v>0</v>
      </c>
      <c r="Z10" s="5">
        <f>IF(K8&lt;G8,1,0)+IF(K11&lt;G11,1,0)+IF(G13&lt;K13,1,0)</f>
        <v>0</v>
      </c>
      <c r="AA10" s="5">
        <f>SUMIF(H:H,V10,G:G)+SUMIF(J:J,V10,K:K)</f>
        <v>0</v>
      </c>
      <c r="AB10" s="5">
        <f>SUMIF(H:H,V10,K:K)+SUMIF(J:J,V10,G:G)</f>
        <v>0</v>
      </c>
      <c r="AC10" s="5">
        <f t="shared" ref="AC10:AC12" si="3">AA10-AB10</f>
        <v>0</v>
      </c>
      <c r="AE10" s="5">
        <f t="shared" ref="AE10:AE12" si="4">W10*100000</f>
        <v>0</v>
      </c>
      <c r="AF10" s="5">
        <f t="shared" ref="AF10:AF12" si="5">AC10*1000</f>
        <v>0</v>
      </c>
      <c r="AG10" s="5">
        <f t="shared" ref="AG10:AG12" si="6">AA10*10</f>
        <v>0</v>
      </c>
      <c r="AH10" s="33">
        <f t="shared" ref="AH10:AH12" si="7">SUM(AE10:AG10)+AU10+AJ10</f>
        <v>0.03</v>
      </c>
      <c r="AI10" s="5">
        <f>RANK(AH10,AH9:AH12)</f>
        <v>2</v>
      </c>
      <c r="AJ10" s="5">
        <v>0.03</v>
      </c>
      <c r="AK10" s="48" t="str">
        <f>IF(AND(W10=W9,AC10=AC9),V9,"")</f>
        <v>Rusland</v>
      </c>
      <c r="AL10" s="48" t="str">
        <f>IF(AND(W10=W11,AC10=AC11),V11,"")</f>
        <v>Egypte</v>
      </c>
      <c r="AM10" s="48" t="str">
        <f>IF(AND(W10=W12,AC10=AC12),V12,"")</f>
        <v>Uruguay</v>
      </c>
      <c r="AN10" s="48" t="str">
        <f t="shared" ref="AN10:AN12" si="8">V10</f>
        <v>Saudi-Arabië</v>
      </c>
      <c r="AO10" s="48" t="str">
        <f t="shared" ref="AO10:AO12" si="9">CONCATENATE(AK10,AL10,AM10)</f>
        <v>RuslandEgypteUruguay</v>
      </c>
      <c r="AP10" s="5" t="str">
        <f t="shared" ref="AP10:AP12" si="10">CONCATENATE(AN10,AO10)</f>
        <v>Saudi-ArabiëRuslandEgypteUruguay</v>
      </c>
      <c r="AQ10" s="43">
        <f>IF(AND(AP10=AW9,BB9&gt;AX9),1,0)</f>
        <v>0</v>
      </c>
      <c r="AR10" s="43"/>
      <c r="AS10" s="43">
        <f>IF(AND(AP10=AV14,AX14&gt;BB14),1,0)</f>
        <v>0</v>
      </c>
      <c r="AT10" s="43">
        <f>IF(AND(AP10=AW12,BB12&gt;AX12),1,0)</f>
        <v>0</v>
      </c>
      <c r="AU10" s="109">
        <f t="shared" ref="AU10:AU12" si="11">SUM(AQ10:AT10)</f>
        <v>0</v>
      </c>
      <c r="AV10" s="4" t="str">
        <f t="shared" ref="AV10:AV73" si="12">CONCATENATE(AY10,BA10)</f>
        <v>EgypteUruguay</v>
      </c>
      <c r="AW10" s="4" t="str">
        <f t="shared" ref="AW10:AW73" si="13">CONCATENATE(BA10,AY10)</f>
        <v>UruguayEgypte</v>
      </c>
      <c r="AX10" s="107">
        <f t="shared" ref="AX10:AX73" si="14">G9</f>
        <v>0</v>
      </c>
      <c r="AY10" s="107" t="str">
        <f t="shared" ref="AY10:AY73" si="15">H9</f>
        <v>Egypte</v>
      </c>
      <c r="AZ10" s="107" t="str">
        <f t="shared" ref="AZ10:AZ73" si="16">I9</f>
        <v>-</v>
      </c>
      <c r="BA10" s="107" t="str">
        <f t="shared" ref="BA10:BA73" si="17">J9</f>
        <v>Uruguay</v>
      </c>
      <c r="BB10" s="107">
        <f t="shared" ref="BB10:BB73" si="18">K9</f>
        <v>0</v>
      </c>
    </row>
    <row r="11" spans="1:54" ht="15.75" x14ac:dyDescent="0.25">
      <c r="A11" s="56"/>
      <c r="B11" s="62">
        <v>3</v>
      </c>
      <c r="C11" s="63" t="str">
        <f>INDEX(V9:V12,MATCH(B11,AI9:AI12,0))</f>
        <v>Egypte</v>
      </c>
      <c r="D11" s="56"/>
      <c r="E11" s="83">
        <v>19</v>
      </c>
      <c r="F11" s="87">
        <v>43271</v>
      </c>
      <c r="G11" s="85"/>
      <c r="H11" s="75" t="s">
        <v>29</v>
      </c>
      <c r="I11" s="61" t="s">
        <v>3</v>
      </c>
      <c r="J11" s="71" t="s">
        <v>212</v>
      </c>
      <c r="K11" s="85"/>
      <c r="L11" s="56"/>
      <c r="M11" s="56"/>
      <c r="N11" s="56"/>
      <c r="O11" s="56"/>
      <c r="R11" s="5">
        <f t="shared" si="0"/>
        <v>16</v>
      </c>
      <c r="S11" s="4">
        <f>Data!B69</f>
        <v>0</v>
      </c>
      <c r="T11" s="63" t="s">
        <v>17</v>
      </c>
      <c r="U11" s="4" t="s">
        <v>9</v>
      </c>
      <c r="V11" s="4" t="s">
        <v>200</v>
      </c>
      <c r="W11" s="5">
        <f t="shared" si="2"/>
        <v>0</v>
      </c>
      <c r="X11" s="5">
        <f>IF(G9&gt;K9,1,0)+IF(K10&gt;G10,1,0)+IF(K13&gt;G13,1,0)</f>
        <v>0</v>
      </c>
      <c r="Y11" s="5">
        <f>IF(SUM(G8:G13)+SUM(K8:K13)=0,0,IF(G9=K9,1,0)+IF(K10=G10,1,0)+IF(K13=G13,1,0))</f>
        <v>0</v>
      </c>
      <c r="Z11" s="5">
        <f>IF(G9&lt;K9,1,0)+IF(K10&lt;G10,1,0)+IF(K13&lt;G13,1,0)</f>
        <v>0</v>
      </c>
      <c r="AA11" s="5">
        <f>SUMIF(H:H,V11,G:G)+SUMIF(J:J,V11,K:K)</f>
        <v>0</v>
      </c>
      <c r="AB11" s="5">
        <f>SUMIF(H:H,V11,K:K)+SUMIF(J:J,V11,G:G)</f>
        <v>0</v>
      </c>
      <c r="AC11" s="5">
        <f t="shared" si="3"/>
        <v>0</v>
      </c>
      <c r="AE11" s="5">
        <f t="shared" si="4"/>
        <v>0</v>
      </c>
      <c r="AF11" s="5">
        <f t="shared" si="5"/>
        <v>0</v>
      </c>
      <c r="AG11" s="5">
        <f t="shared" si="6"/>
        <v>0</v>
      </c>
      <c r="AH11" s="33">
        <f t="shared" si="7"/>
        <v>0.02</v>
      </c>
      <c r="AI11" s="5">
        <f>RANK(AH11,AH9:AH12)</f>
        <v>3</v>
      </c>
      <c r="AJ11" s="5">
        <v>0.02</v>
      </c>
      <c r="AK11" s="48" t="str">
        <f>IF(AND(W11=W9,AC11=AC9),V9,"")</f>
        <v>Rusland</v>
      </c>
      <c r="AL11" s="48" t="str">
        <f>IF(AND(W11=W10,AC11=AC10),V10,"")</f>
        <v>Saudi-Arabië</v>
      </c>
      <c r="AM11" s="48" t="str">
        <f>IF(AND(W11=W12,AC11=AC12),V12,"")</f>
        <v>Uruguay</v>
      </c>
      <c r="AN11" s="48" t="str">
        <f t="shared" si="8"/>
        <v>Egypte</v>
      </c>
      <c r="AO11" s="48" t="str">
        <f t="shared" si="9"/>
        <v>RuslandSaudi-ArabiëUruguay</v>
      </c>
      <c r="AP11" s="5" t="str">
        <f t="shared" si="10"/>
        <v>EgypteRuslandSaudi-ArabiëUruguay</v>
      </c>
      <c r="AQ11" s="43">
        <f>IF(AND(AP11=AW11,BB11&gt;AX11),1,0)</f>
        <v>0</v>
      </c>
      <c r="AR11" s="43">
        <f>IF(AND(AP11=AW14,BB14&gt;AX14),1,0)</f>
        <v>0</v>
      </c>
      <c r="AS11" s="43"/>
      <c r="AT11" s="43">
        <f>IF(AND(AP11=AV10,AX10&gt;BB10),1,0)</f>
        <v>0</v>
      </c>
      <c r="AU11" s="109">
        <f t="shared" si="11"/>
        <v>0</v>
      </c>
      <c r="AV11" s="4" t="str">
        <f t="shared" si="12"/>
        <v>RuslandEgypte</v>
      </c>
      <c r="AW11" s="4" t="str">
        <f t="shared" si="13"/>
        <v>EgypteRusland</v>
      </c>
      <c r="AX11" s="107">
        <f t="shared" si="14"/>
        <v>0</v>
      </c>
      <c r="AY11" s="107" t="str">
        <f t="shared" si="15"/>
        <v>Rusland</v>
      </c>
      <c r="AZ11" s="107" t="str">
        <f t="shared" si="16"/>
        <v>-</v>
      </c>
      <c r="BA11" s="107" t="str">
        <f t="shared" si="17"/>
        <v>Egypte</v>
      </c>
      <c r="BB11" s="107">
        <f t="shared" si="18"/>
        <v>0</v>
      </c>
    </row>
    <row r="12" spans="1:54" ht="16.5" thickBot="1" x14ac:dyDescent="0.3">
      <c r="A12" s="56"/>
      <c r="B12" s="64">
        <v>4</v>
      </c>
      <c r="C12" s="65" t="str">
        <f>INDEX(V9:V12,MATCH(B12,AI9:AI12,0))</f>
        <v>Uruguay</v>
      </c>
      <c r="D12" s="56"/>
      <c r="E12" s="83">
        <v>33</v>
      </c>
      <c r="F12" s="87">
        <v>43276</v>
      </c>
      <c r="G12" s="85"/>
      <c r="H12" s="75" t="s">
        <v>29</v>
      </c>
      <c r="I12" s="61" t="s">
        <v>3</v>
      </c>
      <c r="J12" s="75" t="s">
        <v>64</v>
      </c>
      <c r="K12" s="85"/>
      <c r="L12" s="56"/>
      <c r="M12" s="57" t="s">
        <v>11</v>
      </c>
      <c r="N12" s="58" t="s">
        <v>83</v>
      </c>
      <c r="O12" s="57" t="s">
        <v>12</v>
      </c>
      <c r="R12" s="5">
        <f t="shared" si="0"/>
        <v>16</v>
      </c>
      <c r="S12" s="4">
        <f>Data!B70</f>
        <v>0</v>
      </c>
      <c r="T12" s="63" t="s">
        <v>203</v>
      </c>
      <c r="U12" s="4" t="s">
        <v>10</v>
      </c>
      <c r="V12" s="4" t="s">
        <v>29</v>
      </c>
      <c r="W12" s="5">
        <f t="shared" si="2"/>
        <v>0</v>
      </c>
      <c r="X12" s="5">
        <f>IF(K9&gt;G9,1,0)+IF(G11&gt;K11,1,0)+IF(G12&gt;K12,1,0)</f>
        <v>0</v>
      </c>
      <c r="Y12" s="5">
        <f>IF(SUM(G8:G13)+SUM(K8:K13)=0,0,IF(K9=G9,1,0)+IF(G11=K11,1,0)+IF(G12=K12,1,0))</f>
        <v>0</v>
      </c>
      <c r="Z12" s="5">
        <f>IF(K9&lt;G9,1,0)+IF(G11&lt;K11,1,0)+IF(G12&lt;K12,1,0)</f>
        <v>0</v>
      </c>
      <c r="AA12" s="5">
        <f>SUMIF(H:H,V12,G:G)+SUMIF(J:J,V12,K:K)</f>
        <v>0</v>
      </c>
      <c r="AB12" s="5">
        <f>SUMIF(H:H,V12,K:K)+SUMIF(J:J,V12,G:G)</f>
        <v>0</v>
      </c>
      <c r="AC12" s="5">
        <f t="shared" si="3"/>
        <v>0</v>
      </c>
      <c r="AE12" s="5">
        <f t="shared" si="4"/>
        <v>0</v>
      </c>
      <c r="AF12" s="5">
        <f t="shared" si="5"/>
        <v>0</v>
      </c>
      <c r="AG12" s="5">
        <f t="shared" si="6"/>
        <v>0</v>
      </c>
      <c r="AH12" s="33">
        <f t="shared" si="7"/>
        <v>0.01</v>
      </c>
      <c r="AI12" s="5">
        <f>RANK(AH12,AH9:AH12)</f>
        <v>4</v>
      </c>
      <c r="AJ12" s="5">
        <v>0.01</v>
      </c>
      <c r="AK12" s="48" t="str">
        <f>IF(AND(W12=W9,AC12=AC9),V9,"")</f>
        <v>Rusland</v>
      </c>
      <c r="AL12" s="48" t="str">
        <f>IF(AND(W12=W10,AC12=AC10),V10,"")</f>
        <v>Saudi-Arabië</v>
      </c>
      <c r="AM12" s="48" t="str">
        <f>IF(AND(W12=W11,AC12=AC11),V11,"")</f>
        <v>Egypte</v>
      </c>
      <c r="AN12" s="48" t="str">
        <f t="shared" si="8"/>
        <v>Uruguay</v>
      </c>
      <c r="AO12" s="48" t="str">
        <f t="shared" si="9"/>
        <v>RuslandSaudi-ArabiëEgypte</v>
      </c>
      <c r="AP12" s="5" t="str">
        <f t="shared" si="10"/>
        <v>UruguayRuslandSaudi-ArabiëEgypte</v>
      </c>
      <c r="AQ12" s="43">
        <f>IF(AND(AP12=AV13,AX13&gt;BB13),1,0)</f>
        <v>0</v>
      </c>
      <c r="AR12" s="43">
        <f>IF(AND(AP12=AV12,AX12&gt;BB12),1,0)</f>
        <v>0</v>
      </c>
      <c r="AS12" s="43">
        <f>IF(AND(AP12=AW10,BB10&gt;AX10),1,0)</f>
        <v>0</v>
      </c>
      <c r="AT12" s="43"/>
      <c r="AU12" s="109">
        <f t="shared" si="11"/>
        <v>0</v>
      </c>
      <c r="AV12" s="4" t="str">
        <f t="shared" si="12"/>
        <v>UruguaySaudi-Arabië</v>
      </c>
      <c r="AW12" s="4" t="str">
        <f t="shared" si="13"/>
        <v>Saudi-ArabiëUruguay</v>
      </c>
      <c r="AX12" s="107">
        <f t="shared" si="14"/>
        <v>0</v>
      </c>
      <c r="AY12" s="107" t="str">
        <f t="shared" si="15"/>
        <v>Uruguay</v>
      </c>
      <c r="AZ12" s="107" t="str">
        <f t="shared" si="16"/>
        <v>-</v>
      </c>
      <c r="BA12" s="107" t="str">
        <f t="shared" si="17"/>
        <v>Saudi-Arabië</v>
      </c>
      <c r="BB12" s="107">
        <f t="shared" si="18"/>
        <v>0</v>
      </c>
    </row>
    <row r="13" spans="1:54" ht="16.5" thickBot="1" x14ac:dyDescent="0.3">
      <c r="A13" s="56"/>
      <c r="B13" s="55"/>
      <c r="C13" s="56"/>
      <c r="D13" s="56"/>
      <c r="E13" s="84">
        <v>34</v>
      </c>
      <c r="F13" s="88">
        <v>43276</v>
      </c>
      <c r="G13" s="102"/>
      <c r="H13" s="72" t="s">
        <v>212</v>
      </c>
      <c r="I13" s="66" t="s">
        <v>3</v>
      </c>
      <c r="J13" s="76" t="s">
        <v>200</v>
      </c>
      <c r="K13" s="102"/>
      <c r="L13" s="56"/>
      <c r="M13" s="112"/>
      <c r="N13" s="100" t="s">
        <v>3</v>
      </c>
      <c r="O13" s="113"/>
      <c r="R13" s="5">
        <f t="shared" si="0"/>
        <v>16</v>
      </c>
      <c r="S13" s="4">
        <f>Data!B71</f>
        <v>0</v>
      </c>
      <c r="T13" s="65" t="s">
        <v>204</v>
      </c>
      <c r="AQ13" s="110"/>
      <c r="AR13" s="110"/>
      <c r="AS13" s="110"/>
      <c r="AT13" s="110"/>
      <c r="AU13" s="110"/>
      <c r="AV13" s="4" t="str">
        <f t="shared" si="12"/>
        <v>UruguayRusland</v>
      </c>
      <c r="AW13" s="4" t="str">
        <f t="shared" si="13"/>
        <v>RuslandUruguay</v>
      </c>
      <c r="AX13" s="107">
        <f t="shared" si="14"/>
        <v>0</v>
      </c>
      <c r="AY13" s="107" t="str">
        <f t="shared" si="15"/>
        <v>Uruguay</v>
      </c>
      <c r="AZ13" s="107" t="str">
        <f t="shared" si="16"/>
        <v>-</v>
      </c>
      <c r="BA13" s="107" t="str">
        <f t="shared" si="17"/>
        <v>Rusland</v>
      </c>
      <c r="BB13" s="107">
        <f t="shared" si="18"/>
        <v>0</v>
      </c>
    </row>
    <row r="14" spans="1:54" ht="15" x14ac:dyDescent="0.25">
      <c r="A14" s="56"/>
      <c r="B14" s="55"/>
      <c r="C14" s="56"/>
      <c r="D14" s="56"/>
      <c r="E14" s="56"/>
      <c r="F14" s="56"/>
      <c r="G14" s="55"/>
      <c r="H14" s="55"/>
      <c r="I14" s="55"/>
      <c r="J14" s="55"/>
      <c r="K14" s="55"/>
      <c r="L14" s="56"/>
      <c r="M14" s="56"/>
      <c r="N14" s="99">
        <v>43282</v>
      </c>
      <c r="O14" s="56"/>
      <c r="R14" s="5">
        <f t="shared" si="0"/>
        <v>16</v>
      </c>
      <c r="S14" s="4">
        <f>Data!B72</f>
        <v>0</v>
      </c>
      <c r="T14" s="60" t="s">
        <v>45</v>
      </c>
      <c r="AQ14" s="110"/>
      <c r="AR14" s="110"/>
      <c r="AS14" s="110"/>
      <c r="AT14" s="110"/>
      <c r="AU14" s="110"/>
      <c r="AV14" s="4" t="str">
        <f t="shared" si="12"/>
        <v>Saudi-ArabiëEgypte</v>
      </c>
      <c r="AW14" s="4" t="str">
        <f t="shared" si="13"/>
        <v>EgypteSaudi-Arabië</v>
      </c>
      <c r="AX14" s="107">
        <f t="shared" si="14"/>
        <v>0</v>
      </c>
      <c r="AY14" s="107" t="str">
        <f t="shared" si="15"/>
        <v>Saudi-Arabië</v>
      </c>
      <c r="AZ14" s="107" t="str">
        <f t="shared" si="16"/>
        <v>-</v>
      </c>
      <c r="BA14" s="107" t="str">
        <f t="shared" si="17"/>
        <v>Egypte</v>
      </c>
      <c r="BB14" s="107">
        <f t="shared" si="18"/>
        <v>0</v>
      </c>
    </row>
    <row r="15" spans="1:54" ht="15" x14ac:dyDescent="0.25">
      <c r="A15" s="56"/>
      <c r="B15" s="55"/>
      <c r="C15" s="56"/>
      <c r="D15" s="56"/>
      <c r="E15" s="56"/>
      <c r="F15" s="56"/>
      <c r="G15" s="55"/>
      <c r="H15" s="55"/>
      <c r="I15" s="55"/>
      <c r="J15" s="55"/>
      <c r="K15" s="55"/>
      <c r="L15" s="56"/>
      <c r="M15" s="56"/>
      <c r="N15" s="56"/>
      <c r="O15" s="56"/>
      <c r="R15" s="5">
        <f t="shared" si="0"/>
        <v>16</v>
      </c>
      <c r="S15" s="4">
        <f>Data!B73</f>
        <v>0</v>
      </c>
      <c r="T15" s="63" t="s">
        <v>205</v>
      </c>
      <c r="AQ15" s="110"/>
      <c r="AR15" s="110"/>
      <c r="AS15" s="110"/>
      <c r="AT15" s="110"/>
      <c r="AU15" s="110"/>
      <c r="AV15" s="4" t="str">
        <f t="shared" si="12"/>
        <v>00</v>
      </c>
      <c r="AW15" s="4" t="str">
        <f t="shared" si="13"/>
        <v>00</v>
      </c>
      <c r="AX15" s="107">
        <f t="shared" si="14"/>
        <v>0</v>
      </c>
      <c r="AY15" s="107">
        <f t="shared" si="15"/>
        <v>0</v>
      </c>
      <c r="AZ15" s="107">
        <f t="shared" si="16"/>
        <v>0</v>
      </c>
      <c r="BA15" s="107">
        <f t="shared" si="17"/>
        <v>0</v>
      </c>
      <c r="BB15" s="107">
        <f t="shared" si="18"/>
        <v>0</v>
      </c>
    </row>
    <row r="16" spans="1:54" ht="15.75" thickBot="1" x14ac:dyDescent="0.3">
      <c r="A16" s="56"/>
      <c r="B16" s="55"/>
      <c r="C16" s="56"/>
      <c r="D16" s="56"/>
      <c r="E16" s="56"/>
      <c r="F16" s="56"/>
      <c r="G16" s="55"/>
      <c r="H16" s="55"/>
      <c r="I16" s="55"/>
      <c r="J16" s="55"/>
      <c r="K16" s="55"/>
      <c r="L16" s="56"/>
      <c r="M16" s="57" t="s">
        <v>69</v>
      </c>
      <c r="N16" s="58" t="s">
        <v>82</v>
      </c>
      <c r="O16" s="57" t="s">
        <v>70</v>
      </c>
      <c r="R16" s="5">
        <f t="shared" si="0"/>
        <v>16</v>
      </c>
      <c r="S16" s="4">
        <f>Data!B74</f>
        <v>0</v>
      </c>
      <c r="T16" s="63" t="s">
        <v>4</v>
      </c>
      <c r="AQ16" s="110"/>
      <c r="AR16" s="110"/>
      <c r="AS16" s="110"/>
      <c r="AT16" s="110"/>
      <c r="AU16" s="110"/>
      <c r="AV16" s="4" t="str">
        <f t="shared" si="12"/>
        <v>00</v>
      </c>
      <c r="AW16" s="4" t="str">
        <f t="shared" si="13"/>
        <v>00</v>
      </c>
      <c r="AX16" s="107">
        <f t="shared" si="14"/>
        <v>0</v>
      </c>
      <c r="AY16" s="107">
        <f t="shared" si="15"/>
        <v>0</v>
      </c>
      <c r="AZ16" s="107">
        <f t="shared" si="16"/>
        <v>0</v>
      </c>
      <c r="BA16" s="107">
        <f t="shared" si="17"/>
        <v>0</v>
      </c>
      <c r="BB16" s="107">
        <f t="shared" si="18"/>
        <v>0</v>
      </c>
    </row>
    <row r="17" spans="1:54" ht="15.75" thickBot="1" x14ac:dyDescent="0.3">
      <c r="A17" s="56"/>
      <c r="B17" s="55"/>
      <c r="C17" s="56"/>
      <c r="D17" s="56"/>
      <c r="E17" s="77" t="s">
        <v>213</v>
      </c>
      <c r="F17" s="78" t="s">
        <v>214</v>
      </c>
      <c r="G17" s="138" t="s">
        <v>216</v>
      </c>
      <c r="H17" s="139"/>
      <c r="I17" s="139"/>
      <c r="J17" s="139"/>
      <c r="K17" s="140"/>
      <c r="L17" s="56"/>
      <c r="M17" s="112"/>
      <c r="N17" s="100" t="s">
        <v>3</v>
      </c>
      <c r="O17" s="113"/>
      <c r="R17" s="5">
        <f t="shared" si="0"/>
        <v>16</v>
      </c>
      <c r="S17" s="4">
        <f>Data!B75</f>
        <v>0</v>
      </c>
      <c r="T17" s="65" t="s">
        <v>49</v>
      </c>
      <c r="AQ17" s="110"/>
      <c r="AR17" s="110"/>
      <c r="AS17" s="110"/>
      <c r="AT17" s="110"/>
      <c r="AU17" s="110"/>
      <c r="AV17" s="4" t="str">
        <f t="shared" si="12"/>
        <v>00</v>
      </c>
      <c r="AW17" s="4" t="str">
        <f t="shared" si="13"/>
        <v>00</v>
      </c>
      <c r="AX17" s="107">
        <f t="shared" si="14"/>
        <v>0</v>
      </c>
      <c r="AY17" s="107">
        <f t="shared" si="15"/>
        <v>0</v>
      </c>
      <c r="AZ17" s="107">
        <f t="shared" si="16"/>
        <v>0</v>
      </c>
      <c r="BA17" s="107">
        <f t="shared" si="17"/>
        <v>0</v>
      </c>
      <c r="BB17" s="107">
        <f t="shared" si="18"/>
        <v>0</v>
      </c>
    </row>
    <row r="18" spans="1:54" ht="16.5" thickBot="1" x14ac:dyDescent="0.3">
      <c r="A18" s="56"/>
      <c r="B18" s="55"/>
      <c r="C18" s="56"/>
      <c r="D18" s="56"/>
      <c r="E18" s="82">
        <v>3</v>
      </c>
      <c r="F18" s="86">
        <v>43266</v>
      </c>
      <c r="G18" s="85"/>
      <c r="H18" s="79" t="s">
        <v>201</v>
      </c>
      <c r="I18" s="80" t="s">
        <v>3</v>
      </c>
      <c r="J18" s="81" t="s">
        <v>48</v>
      </c>
      <c r="K18" s="85"/>
      <c r="L18" s="56"/>
      <c r="M18" s="48"/>
      <c r="N18" s="99">
        <v>43281</v>
      </c>
      <c r="O18" s="48"/>
      <c r="R18" s="5">
        <f t="shared" si="0"/>
        <v>16</v>
      </c>
      <c r="S18" s="4">
        <f>Data!B76</f>
        <v>0</v>
      </c>
      <c r="T18" s="60" t="s">
        <v>2</v>
      </c>
      <c r="W18" s="5" t="s">
        <v>122</v>
      </c>
      <c r="X18" s="5" t="s">
        <v>123</v>
      </c>
      <c r="Y18" s="5" t="s">
        <v>124</v>
      </c>
      <c r="Z18" s="5" t="s">
        <v>125</v>
      </c>
      <c r="AA18" s="5" t="s">
        <v>126</v>
      </c>
      <c r="AB18" s="5" t="s">
        <v>127</v>
      </c>
      <c r="AC18" s="5" t="s">
        <v>128</v>
      </c>
      <c r="AE18" s="5" t="s">
        <v>122</v>
      </c>
      <c r="AF18" s="5" t="s">
        <v>128</v>
      </c>
      <c r="AG18" s="5" t="s">
        <v>126</v>
      </c>
      <c r="AH18" s="5" t="s">
        <v>129</v>
      </c>
      <c r="AI18" s="5" t="s">
        <v>130</v>
      </c>
      <c r="AQ18" s="110"/>
      <c r="AR18" s="110"/>
      <c r="AS18" s="110"/>
      <c r="AT18" s="110"/>
      <c r="AU18" s="110"/>
      <c r="AV18" s="4" t="str">
        <f t="shared" si="12"/>
        <v>00</v>
      </c>
      <c r="AW18" s="4" t="str">
        <f t="shared" si="13"/>
        <v>00</v>
      </c>
      <c r="AX18" s="107" t="str">
        <f t="shared" si="14"/>
        <v>Groep B</v>
      </c>
      <c r="AY18" s="107">
        <f t="shared" si="15"/>
        <v>0</v>
      </c>
      <c r="AZ18" s="107">
        <f t="shared" si="16"/>
        <v>0</v>
      </c>
      <c r="BA18" s="107">
        <f t="shared" si="17"/>
        <v>0</v>
      </c>
      <c r="BB18" s="107">
        <f t="shared" si="18"/>
        <v>0</v>
      </c>
    </row>
    <row r="19" spans="1:54" ht="15.75" x14ac:dyDescent="0.25">
      <c r="A19" s="48"/>
      <c r="B19" s="59">
        <v>1</v>
      </c>
      <c r="C19" s="60" t="str">
        <f>INDEX(V19:V22,MATCH(B19,AI19:AI22,0))</f>
        <v>Portugal</v>
      </c>
      <c r="D19" s="56"/>
      <c r="E19" s="83">
        <v>4</v>
      </c>
      <c r="F19" s="87">
        <v>43266</v>
      </c>
      <c r="G19" s="85"/>
      <c r="H19" s="75" t="s">
        <v>54</v>
      </c>
      <c r="I19" s="61" t="s">
        <v>3</v>
      </c>
      <c r="J19" s="75" t="s">
        <v>13</v>
      </c>
      <c r="K19" s="85"/>
      <c r="L19" s="48"/>
      <c r="M19" s="48"/>
      <c r="N19" s="48"/>
      <c r="O19" s="48"/>
      <c r="R19" s="5">
        <f t="shared" si="0"/>
        <v>16</v>
      </c>
      <c r="S19" s="4">
        <f>Data!B77</f>
        <v>0</v>
      </c>
      <c r="T19" s="63" t="s">
        <v>37</v>
      </c>
      <c r="U19" s="4" t="s">
        <v>15</v>
      </c>
      <c r="V19" s="4" t="s">
        <v>54</v>
      </c>
      <c r="W19" s="5">
        <f>(X19*3)+Y19</f>
        <v>0</v>
      </c>
      <c r="X19" s="5">
        <f>IF(G19&gt;K19,1,0)+IF(G20&gt;K20,1,0)+IF(K22&gt;G22,1,0)</f>
        <v>0</v>
      </c>
      <c r="Y19" s="5">
        <f>IF(SUM(G18:G23)+SUM(K18:K23)=0,0,IF(G19=K19,1,0)+IF(G20=K20,1,0)+IF(K22=G22,1,0))</f>
        <v>0</v>
      </c>
      <c r="Z19" s="5">
        <f>IF(G19&lt;K19,1,0)+IF(G20&lt;K20,1,0)+IF(K22&lt;G22,1,0)</f>
        <v>0</v>
      </c>
      <c r="AA19" s="5">
        <f>SUMIF(H:H,V19,G:G)+SUMIF(J:J,V19,K:K)</f>
        <v>0</v>
      </c>
      <c r="AB19" s="5">
        <f>SUMIF(H:H,V19,K:K)+SUMIF(J:J,V19,G:G)</f>
        <v>0</v>
      </c>
      <c r="AC19" s="5">
        <f>AA19-AB19</f>
        <v>0</v>
      </c>
      <c r="AE19" s="5">
        <f>W19*100000</f>
        <v>0</v>
      </c>
      <c r="AF19" s="5">
        <f>AC19*1000</f>
        <v>0</v>
      </c>
      <c r="AG19" s="5">
        <f>AA19*10</f>
        <v>0</v>
      </c>
      <c r="AH19" s="33">
        <f>SUM(AE19:AG19)+AU19+AJ19</f>
        <v>0.04</v>
      </c>
      <c r="AI19" s="5">
        <f>RANK(AH19,AH19:AH22)</f>
        <v>1</v>
      </c>
      <c r="AJ19" s="5">
        <v>0.04</v>
      </c>
      <c r="AK19" s="48" t="str">
        <f>IF(AND(W19=W20,AC19=AC20),V20,"")</f>
        <v>Spanje</v>
      </c>
      <c r="AL19" s="48" t="str">
        <f>IF(AND(W19=W21,AC19=AC21),V21,"")</f>
        <v>Marokko</v>
      </c>
      <c r="AM19" s="48" t="str">
        <f>IF(AND(W19=W22,AC19=AC22),V22,"")</f>
        <v>Iran</v>
      </c>
      <c r="AN19" s="48" t="str">
        <f>V19</f>
        <v>Portugal</v>
      </c>
      <c r="AO19" s="48" t="str">
        <f>CONCATENATE(AK19,AL19,AM19)</f>
        <v>SpanjeMarokkoIran</v>
      </c>
      <c r="AP19" s="5" t="str">
        <f>CONCATENATE(AN19,AO19)</f>
        <v>PortugalSpanjeMarokkoIran</v>
      </c>
      <c r="AQ19" s="43"/>
      <c r="AR19" s="43">
        <f>IF(AND(AP19=AV20,AX20&gt;BB20),1,0)</f>
        <v>0</v>
      </c>
      <c r="AS19" s="43">
        <f>IF(AND(AP19=AV21,AX21&gt;BB21),1,0)</f>
        <v>0</v>
      </c>
      <c r="AT19" s="43">
        <f>IF(AND(AP19=AW23,BB23&gt;AX23),1,0)</f>
        <v>0</v>
      </c>
      <c r="AU19" s="109">
        <f>SUM(AQ19:AT19)</f>
        <v>0</v>
      </c>
      <c r="AV19" s="4" t="str">
        <f t="shared" si="12"/>
        <v>MarokkoIran</v>
      </c>
      <c r="AW19" s="4" t="str">
        <f t="shared" si="13"/>
        <v>IranMarokko</v>
      </c>
      <c r="AX19" s="107">
        <f t="shared" si="14"/>
        <v>0</v>
      </c>
      <c r="AY19" s="107" t="str">
        <f t="shared" si="15"/>
        <v>Marokko</v>
      </c>
      <c r="AZ19" s="107" t="str">
        <f t="shared" si="16"/>
        <v>-</v>
      </c>
      <c r="BA19" s="107" t="str">
        <f t="shared" si="17"/>
        <v>Iran</v>
      </c>
      <c r="BB19" s="107">
        <f t="shared" si="18"/>
        <v>0</v>
      </c>
    </row>
    <row r="20" spans="1:54" ht="16.5" thickBot="1" x14ac:dyDescent="0.3">
      <c r="A20" s="48"/>
      <c r="B20" s="62">
        <v>2</v>
      </c>
      <c r="C20" s="63" t="str">
        <f>INDEX(V19:V22,MATCH(B20,AI19:AI22,0))</f>
        <v>Spanje</v>
      </c>
      <c r="D20" s="56"/>
      <c r="E20" s="83">
        <v>18</v>
      </c>
      <c r="F20" s="87">
        <v>43271</v>
      </c>
      <c r="G20" s="85"/>
      <c r="H20" s="75" t="s">
        <v>54</v>
      </c>
      <c r="I20" s="61" t="s">
        <v>3</v>
      </c>
      <c r="J20" s="75" t="s">
        <v>201</v>
      </c>
      <c r="K20" s="85"/>
      <c r="L20" s="48"/>
      <c r="M20" s="57" t="s">
        <v>71</v>
      </c>
      <c r="N20" s="58" t="s">
        <v>84</v>
      </c>
      <c r="O20" s="57" t="s">
        <v>72</v>
      </c>
      <c r="R20" s="5">
        <f t="shared" si="0"/>
        <v>16</v>
      </c>
      <c r="S20" s="4">
        <f>Data!B78</f>
        <v>0</v>
      </c>
      <c r="T20" s="63" t="s">
        <v>30</v>
      </c>
      <c r="U20" s="4" t="s">
        <v>18</v>
      </c>
      <c r="V20" s="4" t="s">
        <v>13</v>
      </c>
      <c r="W20" s="5">
        <f t="shared" ref="W20:W22" si="19">(X20*3)+Y20</f>
        <v>0</v>
      </c>
      <c r="X20" s="5">
        <f>IF(K19&gt;G19,1,0)+IF(K21&gt;G21,1,0)+IF(G23&gt;K23,1,0)</f>
        <v>0</v>
      </c>
      <c r="Y20" s="5">
        <f>IF(SUM(G18:G23)+SUM(K18:K23)=0,0,IF(K19=G19,1,0)+IF(K21=G21,1,0)+IF(G23=K23,1,0))</f>
        <v>0</v>
      </c>
      <c r="Z20" s="5">
        <f>IF(K19&lt;G19,1,0)+IF(K21&lt;G21,1,0)+IF(G23&lt;K23,1,0)</f>
        <v>0</v>
      </c>
      <c r="AA20" s="5">
        <f>SUMIF(H:H,V20,G:G)+SUMIF(J:J,V20,K:K)</f>
        <v>0</v>
      </c>
      <c r="AB20" s="5">
        <f>SUMIF(H:H,V20,K:K)+SUMIF(J:J,V20,G:G)</f>
        <v>0</v>
      </c>
      <c r="AC20" s="5">
        <f t="shared" ref="AC20:AC22" si="20">AA20-AB20</f>
        <v>0</v>
      </c>
      <c r="AE20" s="5">
        <f t="shared" ref="AE20:AE22" si="21">W20*100000</f>
        <v>0</v>
      </c>
      <c r="AF20" s="5">
        <f t="shared" ref="AF20:AF22" si="22">AC20*1000</f>
        <v>0</v>
      </c>
      <c r="AG20" s="5">
        <f t="shared" ref="AG20:AG22" si="23">AA20*10</f>
        <v>0</v>
      </c>
      <c r="AH20" s="33">
        <f t="shared" ref="AH20:AH22" si="24">SUM(AE20:AG20)+AU20+AJ20</f>
        <v>0.03</v>
      </c>
      <c r="AI20" s="5">
        <f>RANK(AH20,AH19:AH22)</f>
        <v>2</v>
      </c>
      <c r="AJ20" s="5">
        <v>0.03</v>
      </c>
      <c r="AK20" s="48" t="str">
        <f>IF(AND(W20=W19,AC20=AC19),V19,"")</f>
        <v>Portugal</v>
      </c>
      <c r="AL20" s="48" t="str">
        <f>IF(AND(W20=W21,AC20=AC21),V21,"")</f>
        <v>Marokko</v>
      </c>
      <c r="AM20" s="48" t="str">
        <f>IF(AND(W20=W22,AC20=AC22),V22,"")</f>
        <v>Iran</v>
      </c>
      <c r="AN20" s="48" t="str">
        <f t="shared" ref="AN20:AN22" si="25">V20</f>
        <v>Spanje</v>
      </c>
      <c r="AO20" s="48" t="str">
        <f t="shared" ref="AO20:AO22" si="26">CONCATENATE(AK20,AL20,AM20)</f>
        <v>PortugalMarokkoIran</v>
      </c>
      <c r="AP20" s="5" t="str">
        <f t="shared" ref="AP20:AP22" si="27">CONCATENATE(AN20,AO20)</f>
        <v>SpanjePortugalMarokkoIran</v>
      </c>
      <c r="AQ20" s="43">
        <f>IF(AND(AP20=AW20,BB20&gt;AX20),1,0)</f>
        <v>0</v>
      </c>
      <c r="AR20" s="43"/>
      <c r="AS20" s="43">
        <f>IF(AND(AP20=AV24,AX24&gt;BB24),1,0)</f>
        <v>0</v>
      </c>
      <c r="AT20" s="43">
        <f>IF(AND(AP20=AW22,BB22&gt;AX22),1,0)</f>
        <v>0</v>
      </c>
      <c r="AU20" s="109">
        <f t="shared" ref="AU20:AU22" si="28">SUM(AQ20:AT20)</f>
        <v>0</v>
      </c>
      <c r="AV20" s="4" t="str">
        <f t="shared" si="12"/>
        <v>PortugalSpanje</v>
      </c>
      <c r="AW20" s="4" t="str">
        <f t="shared" si="13"/>
        <v>SpanjePortugal</v>
      </c>
      <c r="AX20" s="107">
        <f t="shared" si="14"/>
        <v>0</v>
      </c>
      <c r="AY20" s="107" t="str">
        <f t="shared" si="15"/>
        <v>Portugal</v>
      </c>
      <c r="AZ20" s="107" t="str">
        <f t="shared" si="16"/>
        <v>-</v>
      </c>
      <c r="BA20" s="107" t="str">
        <f t="shared" si="17"/>
        <v>Spanje</v>
      </c>
      <c r="BB20" s="107">
        <f t="shared" si="18"/>
        <v>0</v>
      </c>
    </row>
    <row r="21" spans="1:54" ht="16.5" thickBot="1" x14ac:dyDescent="0.3">
      <c r="A21" s="48"/>
      <c r="B21" s="62">
        <v>3</v>
      </c>
      <c r="C21" s="63" t="str">
        <f>INDEX(V19:V22,MATCH(B21,AI19:AI22,0))</f>
        <v>Marokko</v>
      </c>
      <c r="D21" s="56"/>
      <c r="E21" s="83">
        <v>20</v>
      </c>
      <c r="F21" s="87">
        <v>43271</v>
      </c>
      <c r="G21" s="85"/>
      <c r="H21" s="75" t="s">
        <v>48</v>
      </c>
      <c r="I21" s="61" t="s">
        <v>3</v>
      </c>
      <c r="J21" s="71" t="s">
        <v>13</v>
      </c>
      <c r="K21" s="85"/>
      <c r="L21" s="48"/>
      <c r="M21" s="112"/>
      <c r="N21" s="100" t="s">
        <v>3</v>
      </c>
      <c r="O21" s="113"/>
      <c r="R21" s="5">
        <f t="shared" si="0"/>
        <v>16</v>
      </c>
      <c r="S21" s="4">
        <f>Data!B79</f>
        <v>0</v>
      </c>
      <c r="T21" s="65" t="s">
        <v>206</v>
      </c>
      <c r="U21" s="4" t="s">
        <v>19</v>
      </c>
      <c r="V21" s="4" t="s">
        <v>201</v>
      </c>
      <c r="W21" s="5">
        <f t="shared" si="19"/>
        <v>0</v>
      </c>
      <c r="X21" s="5">
        <f>IF(G18&gt;K18,1,0)+IF(K20&gt;G20,1,0)+IF(K23&gt;G23,1,0)</f>
        <v>0</v>
      </c>
      <c r="Y21" s="5">
        <f>IF(SUM(G18:G23)+SUM(K18:K23)=0,0,IF(G18=K18,1,0)+IF(K20=G20,1,0)+IF(K23=G23,1,0))</f>
        <v>0</v>
      </c>
      <c r="Z21" s="5">
        <f>IF(G18&lt;K18,1,0)+IF(K20&lt;G20,1,0)+IF(K23&lt;G23,1,0)</f>
        <v>0</v>
      </c>
      <c r="AA21" s="5">
        <f>SUMIF(H:H,V21,G:G)+SUMIF(J:J,V21,K:K)</f>
        <v>0</v>
      </c>
      <c r="AB21" s="5">
        <f>SUMIF(H:H,V21,K:K)+SUMIF(J:J,V21,G:G)</f>
        <v>0</v>
      </c>
      <c r="AC21" s="5">
        <f t="shared" si="20"/>
        <v>0</v>
      </c>
      <c r="AE21" s="5">
        <f t="shared" si="21"/>
        <v>0</v>
      </c>
      <c r="AF21" s="5">
        <f t="shared" si="22"/>
        <v>0</v>
      </c>
      <c r="AG21" s="5">
        <f t="shared" si="23"/>
        <v>0</v>
      </c>
      <c r="AH21" s="33">
        <f t="shared" si="24"/>
        <v>0.02</v>
      </c>
      <c r="AI21" s="5">
        <f>RANK(AH21,AH19:AH22)</f>
        <v>3</v>
      </c>
      <c r="AJ21" s="5">
        <v>0.02</v>
      </c>
      <c r="AK21" s="48" t="str">
        <f>IF(AND(W21=W19,AC21=AC19),V19,"")</f>
        <v>Portugal</v>
      </c>
      <c r="AL21" s="48" t="str">
        <f>IF(AND(W21=W20,AC21=AC20),V20,"")</f>
        <v>Spanje</v>
      </c>
      <c r="AM21" s="48" t="str">
        <f>IF(AND(W21=W22,AC21=AC22),V22,"")</f>
        <v>Iran</v>
      </c>
      <c r="AN21" s="48" t="str">
        <f t="shared" si="25"/>
        <v>Marokko</v>
      </c>
      <c r="AO21" s="48" t="str">
        <f t="shared" si="26"/>
        <v>PortugalSpanjeIran</v>
      </c>
      <c r="AP21" s="5" t="str">
        <f t="shared" si="27"/>
        <v>MarokkoPortugalSpanjeIran</v>
      </c>
      <c r="AQ21" s="43">
        <f>IF(AND(AP21=AW21,BB21&gt;AX21),1,0)</f>
        <v>0</v>
      </c>
      <c r="AR21" s="43">
        <f>IF(AND(AP21=AW24,BB24&gt;AX24),1,0)</f>
        <v>0</v>
      </c>
      <c r="AS21" s="43"/>
      <c r="AT21" s="43">
        <f>IF(AND(AP21=AV19,AX19&gt;BB19),1,0)</f>
        <v>0</v>
      </c>
      <c r="AU21" s="109">
        <f t="shared" si="28"/>
        <v>0</v>
      </c>
      <c r="AV21" s="4" t="str">
        <f t="shared" si="12"/>
        <v>PortugalMarokko</v>
      </c>
      <c r="AW21" s="4" t="str">
        <f t="shared" si="13"/>
        <v>MarokkoPortugal</v>
      </c>
      <c r="AX21" s="107">
        <f t="shared" si="14"/>
        <v>0</v>
      </c>
      <c r="AY21" s="107" t="str">
        <f t="shared" si="15"/>
        <v>Portugal</v>
      </c>
      <c r="AZ21" s="107" t="str">
        <f t="shared" si="16"/>
        <v>-</v>
      </c>
      <c r="BA21" s="107" t="str">
        <f t="shared" si="17"/>
        <v>Marokko</v>
      </c>
      <c r="BB21" s="107">
        <f t="shared" si="18"/>
        <v>0</v>
      </c>
    </row>
    <row r="22" spans="1:54" ht="16.5" thickBot="1" x14ac:dyDescent="0.3">
      <c r="A22" s="48"/>
      <c r="B22" s="64">
        <v>4</v>
      </c>
      <c r="C22" s="65" t="str">
        <f>INDEX(V19:V22,MATCH(B22,AI19:AI22,0))</f>
        <v>Iran</v>
      </c>
      <c r="D22" s="56"/>
      <c r="E22" s="83">
        <v>35</v>
      </c>
      <c r="F22" s="87">
        <v>43276</v>
      </c>
      <c r="G22" s="85"/>
      <c r="H22" s="75" t="s">
        <v>48</v>
      </c>
      <c r="I22" s="61" t="s">
        <v>3</v>
      </c>
      <c r="J22" s="75" t="s">
        <v>54</v>
      </c>
      <c r="K22" s="85"/>
      <c r="L22" s="48"/>
      <c r="M22" s="48"/>
      <c r="N22" s="99">
        <v>43282</v>
      </c>
      <c r="O22" s="48"/>
      <c r="R22" s="5">
        <f t="shared" si="0"/>
        <v>16</v>
      </c>
      <c r="S22" s="4">
        <f>Data!B80</f>
        <v>0</v>
      </c>
      <c r="T22" s="60" t="s">
        <v>53</v>
      </c>
      <c r="U22" s="4" t="s">
        <v>20</v>
      </c>
      <c r="V22" s="4" t="s">
        <v>48</v>
      </c>
      <c r="W22" s="5">
        <f t="shared" si="19"/>
        <v>0</v>
      </c>
      <c r="X22" s="5">
        <f>IF(K18&gt;G18,1,0)+IF(G21&gt;K21,1,0)+IF(G22&gt;K22,1,0)</f>
        <v>0</v>
      </c>
      <c r="Y22" s="5">
        <f>IF(SUM(G18:G23)+SUM(K18:K23)=0,0,IF(K18=G18,1,0)+IF(G21=K21,1,0)+IF(G22=K22,1,0))</f>
        <v>0</v>
      </c>
      <c r="Z22" s="5">
        <f>IF(K18&lt;G18,1,0)+IF(G21&lt;K21,1,0)+IF(G22&lt;K22,1,0)</f>
        <v>0</v>
      </c>
      <c r="AA22" s="5">
        <f>SUMIF(H:H,V22,G:G)+SUMIF(J:J,V22,K:K)</f>
        <v>0</v>
      </c>
      <c r="AB22" s="5">
        <f>SUMIF(H:H,V22,K:K)+SUMIF(J:J,V22,G:G)</f>
        <v>0</v>
      </c>
      <c r="AC22" s="5">
        <f t="shared" si="20"/>
        <v>0</v>
      </c>
      <c r="AE22" s="5">
        <f t="shared" si="21"/>
        <v>0</v>
      </c>
      <c r="AF22" s="5">
        <f t="shared" si="22"/>
        <v>0</v>
      </c>
      <c r="AG22" s="5">
        <f t="shared" si="23"/>
        <v>0</v>
      </c>
      <c r="AH22" s="33">
        <f t="shared" si="24"/>
        <v>0.01</v>
      </c>
      <c r="AI22" s="5">
        <f>RANK(AH22,AH19:AH22)</f>
        <v>4</v>
      </c>
      <c r="AJ22" s="5">
        <v>0.01</v>
      </c>
      <c r="AK22" s="48" t="str">
        <f>IF(AND(W22=W19,AC22=AC19),V19,"")</f>
        <v>Portugal</v>
      </c>
      <c r="AL22" s="48" t="str">
        <f>IF(AND(W22=W20,AC22=AC20),V20,"")</f>
        <v>Spanje</v>
      </c>
      <c r="AM22" s="48" t="str">
        <f>IF(AND(W22=W21,AC22=AC21),V21,"")</f>
        <v>Marokko</v>
      </c>
      <c r="AN22" s="48" t="str">
        <f t="shared" si="25"/>
        <v>Iran</v>
      </c>
      <c r="AO22" s="48" t="str">
        <f t="shared" si="26"/>
        <v>PortugalSpanjeMarokko</v>
      </c>
      <c r="AP22" s="5" t="str">
        <f t="shared" si="27"/>
        <v>IranPortugalSpanjeMarokko</v>
      </c>
      <c r="AQ22" s="43">
        <f>IF(AND(AP22=AV23,AX23&gt;BB23),1,0)</f>
        <v>0</v>
      </c>
      <c r="AR22" s="43">
        <f>IF(AND(AP22=AV22,AX22&gt;BB22),1,0)</f>
        <v>0</v>
      </c>
      <c r="AS22" s="43">
        <f>IF(AND(AP22=AW19,BB19&gt;AX19),1,0)</f>
        <v>0</v>
      </c>
      <c r="AT22" s="43"/>
      <c r="AU22" s="109">
        <f t="shared" si="28"/>
        <v>0</v>
      </c>
      <c r="AV22" s="4" t="str">
        <f t="shared" si="12"/>
        <v>IranSpanje</v>
      </c>
      <c r="AW22" s="4" t="str">
        <f t="shared" si="13"/>
        <v>SpanjeIran</v>
      </c>
      <c r="AX22" s="107">
        <f t="shared" si="14"/>
        <v>0</v>
      </c>
      <c r="AY22" s="107" t="str">
        <f t="shared" si="15"/>
        <v>Iran</v>
      </c>
      <c r="AZ22" s="107" t="str">
        <f t="shared" si="16"/>
        <v>-</v>
      </c>
      <c r="BA22" s="107" t="str">
        <f t="shared" si="17"/>
        <v>Spanje</v>
      </c>
      <c r="BB22" s="107">
        <f t="shared" si="18"/>
        <v>0</v>
      </c>
    </row>
    <row r="23" spans="1:54" ht="16.5" thickBot="1" x14ac:dyDescent="0.3">
      <c r="A23" s="48"/>
      <c r="B23" s="55"/>
      <c r="C23" s="56"/>
      <c r="D23" s="56"/>
      <c r="E23" s="84">
        <v>36</v>
      </c>
      <c r="F23" s="88">
        <v>43276</v>
      </c>
      <c r="G23" s="102"/>
      <c r="H23" s="72" t="s">
        <v>13</v>
      </c>
      <c r="I23" s="66" t="s">
        <v>3</v>
      </c>
      <c r="J23" s="76" t="s">
        <v>201</v>
      </c>
      <c r="K23" s="102"/>
      <c r="L23" s="48"/>
      <c r="M23" s="48"/>
      <c r="N23" s="48"/>
      <c r="O23" s="48"/>
      <c r="R23" s="5">
        <f t="shared" si="0"/>
        <v>16</v>
      </c>
      <c r="S23" s="4">
        <f>Data!B81</f>
        <v>0</v>
      </c>
      <c r="T23" s="63" t="s">
        <v>6</v>
      </c>
      <c r="AQ23" s="110"/>
      <c r="AR23" s="110"/>
      <c r="AS23" s="110"/>
      <c r="AT23" s="110"/>
      <c r="AU23" s="110"/>
      <c r="AV23" s="4" t="str">
        <f t="shared" si="12"/>
        <v>IranPortugal</v>
      </c>
      <c r="AW23" s="4" t="str">
        <f t="shared" si="13"/>
        <v>PortugalIran</v>
      </c>
      <c r="AX23" s="107">
        <f t="shared" si="14"/>
        <v>0</v>
      </c>
      <c r="AY23" s="107" t="str">
        <f t="shared" si="15"/>
        <v>Iran</v>
      </c>
      <c r="AZ23" s="107" t="str">
        <f t="shared" si="16"/>
        <v>-</v>
      </c>
      <c r="BA23" s="107" t="str">
        <f t="shared" si="17"/>
        <v>Portugal</v>
      </c>
      <c r="BB23" s="107">
        <f t="shared" si="18"/>
        <v>0</v>
      </c>
    </row>
    <row r="24" spans="1:54" ht="15.75" thickBot="1" x14ac:dyDescent="0.3">
      <c r="A24" s="48"/>
      <c r="B24" s="55"/>
      <c r="C24" s="56"/>
      <c r="D24" s="56"/>
      <c r="E24" s="56"/>
      <c r="F24" s="56"/>
      <c r="G24" s="55"/>
      <c r="H24" s="55"/>
      <c r="I24" s="55"/>
      <c r="J24" s="55"/>
      <c r="K24" s="55"/>
      <c r="L24" s="48"/>
      <c r="M24" s="57" t="s">
        <v>73</v>
      </c>
      <c r="N24" s="58" t="s">
        <v>85</v>
      </c>
      <c r="O24" s="57" t="s">
        <v>74</v>
      </c>
      <c r="R24" s="4"/>
      <c r="S24" s="4" t="str">
        <f>IF(SUM($R$25:$R$32)=8,"Yes","No")</f>
        <v>No</v>
      </c>
      <c r="T24" s="63" t="s">
        <v>207</v>
      </c>
      <c r="AV24" s="4" t="str">
        <f t="shared" si="12"/>
        <v>SpanjeMarokko</v>
      </c>
      <c r="AW24" s="4" t="str">
        <f t="shared" si="13"/>
        <v>MarokkoSpanje</v>
      </c>
      <c r="AX24" s="107">
        <f t="shared" si="14"/>
        <v>0</v>
      </c>
      <c r="AY24" s="107" t="str">
        <f t="shared" si="15"/>
        <v>Spanje</v>
      </c>
      <c r="AZ24" s="107" t="str">
        <f t="shared" si="16"/>
        <v>-</v>
      </c>
      <c r="BA24" s="107" t="str">
        <f t="shared" si="17"/>
        <v>Marokko</v>
      </c>
      <c r="BB24" s="107">
        <f t="shared" si="18"/>
        <v>0</v>
      </c>
    </row>
    <row r="25" spans="1:54" ht="15.75" thickBot="1" x14ac:dyDescent="0.3">
      <c r="A25" s="48"/>
      <c r="B25" s="55"/>
      <c r="C25" s="56"/>
      <c r="D25" s="56"/>
      <c r="E25" s="56"/>
      <c r="F25" s="56"/>
      <c r="G25" s="55"/>
      <c r="H25" s="55"/>
      <c r="I25" s="55"/>
      <c r="J25" s="55"/>
      <c r="K25" s="55"/>
      <c r="L25" s="48"/>
      <c r="M25" s="112"/>
      <c r="N25" s="100" t="s">
        <v>3</v>
      </c>
      <c r="O25" s="113"/>
      <c r="R25" s="54">
        <f>COUNTIFS($S$25:$S$32,S25)</f>
        <v>8</v>
      </c>
      <c r="S25" s="4">
        <f>Data!C66</f>
        <v>0</v>
      </c>
      <c r="T25" s="65" t="s">
        <v>65</v>
      </c>
      <c r="AV25" s="4" t="str">
        <f t="shared" si="12"/>
        <v>00</v>
      </c>
      <c r="AW25" s="4" t="str">
        <f t="shared" si="13"/>
        <v>00</v>
      </c>
      <c r="AX25" s="107">
        <f t="shared" si="14"/>
        <v>0</v>
      </c>
      <c r="AY25" s="107">
        <f t="shared" si="15"/>
        <v>0</v>
      </c>
      <c r="AZ25" s="107">
        <f t="shared" si="16"/>
        <v>0</v>
      </c>
      <c r="BA25" s="107">
        <f t="shared" si="17"/>
        <v>0</v>
      </c>
      <c r="BB25" s="107">
        <f t="shared" si="18"/>
        <v>0</v>
      </c>
    </row>
    <row r="26" spans="1:54" ht="15.75" thickBot="1" x14ac:dyDescent="0.3">
      <c r="A26" s="48"/>
      <c r="B26" s="55"/>
      <c r="C26" s="56"/>
      <c r="D26" s="56"/>
      <c r="E26" s="56"/>
      <c r="F26" s="56"/>
      <c r="G26" s="55"/>
      <c r="H26" s="55"/>
      <c r="I26" s="55"/>
      <c r="J26" s="55"/>
      <c r="K26" s="55"/>
      <c r="L26" s="48"/>
      <c r="M26" s="56"/>
      <c r="N26" s="99">
        <v>43283</v>
      </c>
      <c r="O26" s="56"/>
      <c r="R26" s="54">
        <f t="shared" ref="R26:R32" si="29">COUNTIFS($S$25:$S$32,S26)</f>
        <v>8</v>
      </c>
      <c r="S26" s="4">
        <f>Data!C67</f>
        <v>0</v>
      </c>
      <c r="T26" s="60" t="s">
        <v>61</v>
      </c>
      <c r="AV26" s="4" t="str">
        <f t="shared" si="12"/>
        <v>00</v>
      </c>
      <c r="AW26" s="4" t="str">
        <f t="shared" si="13"/>
        <v>00</v>
      </c>
      <c r="AX26" s="107">
        <f t="shared" si="14"/>
        <v>0</v>
      </c>
      <c r="AY26" s="107">
        <f t="shared" si="15"/>
        <v>0</v>
      </c>
      <c r="AZ26" s="107">
        <f t="shared" si="16"/>
        <v>0</v>
      </c>
      <c r="BA26" s="107">
        <f t="shared" si="17"/>
        <v>0</v>
      </c>
      <c r="BB26" s="107">
        <f t="shared" si="18"/>
        <v>0</v>
      </c>
    </row>
    <row r="27" spans="1:54" ht="15.75" thickBot="1" x14ac:dyDescent="0.3">
      <c r="A27" s="48"/>
      <c r="B27" s="55"/>
      <c r="C27" s="56"/>
      <c r="D27" s="56"/>
      <c r="E27" s="77" t="s">
        <v>213</v>
      </c>
      <c r="F27" s="78" t="s">
        <v>214</v>
      </c>
      <c r="G27" s="138" t="s">
        <v>217</v>
      </c>
      <c r="H27" s="139"/>
      <c r="I27" s="139"/>
      <c r="J27" s="139"/>
      <c r="K27" s="140"/>
      <c r="L27" s="48"/>
      <c r="M27" s="56"/>
      <c r="N27" s="56"/>
      <c r="O27" s="56"/>
      <c r="R27" s="54">
        <f t="shared" si="29"/>
        <v>8</v>
      </c>
      <c r="S27" s="4">
        <f>Data!C68</f>
        <v>0</v>
      </c>
      <c r="T27" s="63" t="s">
        <v>208</v>
      </c>
      <c r="AV27" s="4" t="str">
        <f t="shared" si="12"/>
        <v>00</v>
      </c>
      <c r="AW27" s="4" t="str">
        <f t="shared" si="13"/>
        <v>00</v>
      </c>
      <c r="AX27" s="107">
        <f t="shared" si="14"/>
        <v>0</v>
      </c>
      <c r="AY27" s="107">
        <f t="shared" si="15"/>
        <v>0</v>
      </c>
      <c r="AZ27" s="107">
        <f t="shared" si="16"/>
        <v>0</v>
      </c>
      <c r="BA27" s="107">
        <f t="shared" si="17"/>
        <v>0</v>
      </c>
      <c r="BB27" s="107">
        <f t="shared" si="18"/>
        <v>0</v>
      </c>
    </row>
    <row r="28" spans="1:54" ht="16.5" thickBot="1" x14ac:dyDescent="0.3">
      <c r="A28" s="48"/>
      <c r="B28" s="55"/>
      <c r="C28" s="56"/>
      <c r="D28" s="56"/>
      <c r="E28" s="82">
        <v>5</v>
      </c>
      <c r="F28" s="86">
        <v>43267</v>
      </c>
      <c r="G28" s="85"/>
      <c r="H28" s="79" t="s">
        <v>40</v>
      </c>
      <c r="I28" s="80" t="s">
        <v>3</v>
      </c>
      <c r="J28" s="81" t="s">
        <v>17</v>
      </c>
      <c r="K28" s="85"/>
      <c r="L28" s="48"/>
      <c r="M28" s="57" t="s">
        <v>75</v>
      </c>
      <c r="N28" s="58" t="s">
        <v>86</v>
      </c>
      <c r="O28" s="57" t="s">
        <v>76</v>
      </c>
      <c r="R28" s="54">
        <f t="shared" si="29"/>
        <v>8</v>
      </c>
      <c r="S28" s="4">
        <f>Data!C69</f>
        <v>0</v>
      </c>
      <c r="T28" s="63" t="s">
        <v>209</v>
      </c>
      <c r="W28" s="5" t="s">
        <v>122</v>
      </c>
      <c r="X28" s="5" t="s">
        <v>123</v>
      </c>
      <c r="Y28" s="5" t="s">
        <v>124</v>
      </c>
      <c r="Z28" s="5" t="s">
        <v>125</v>
      </c>
      <c r="AA28" s="5" t="s">
        <v>126</v>
      </c>
      <c r="AB28" s="5" t="s">
        <v>127</v>
      </c>
      <c r="AC28" s="5" t="s">
        <v>128</v>
      </c>
      <c r="AE28" s="5" t="s">
        <v>122</v>
      </c>
      <c r="AF28" s="5" t="s">
        <v>128</v>
      </c>
      <c r="AG28" s="5" t="s">
        <v>126</v>
      </c>
      <c r="AH28" s="5" t="s">
        <v>129</v>
      </c>
      <c r="AI28" s="5" t="s">
        <v>130</v>
      </c>
      <c r="AV28" s="4" t="str">
        <f t="shared" si="12"/>
        <v>00</v>
      </c>
      <c r="AW28" s="4" t="str">
        <f t="shared" si="13"/>
        <v>00</v>
      </c>
      <c r="AX28" s="107" t="str">
        <f t="shared" si="14"/>
        <v>Groep C</v>
      </c>
      <c r="AY28" s="107">
        <f t="shared" si="15"/>
        <v>0</v>
      </c>
      <c r="AZ28" s="107">
        <f t="shared" si="16"/>
        <v>0</v>
      </c>
      <c r="BA28" s="107">
        <f t="shared" si="17"/>
        <v>0</v>
      </c>
      <c r="BB28" s="107">
        <f t="shared" si="18"/>
        <v>0</v>
      </c>
    </row>
    <row r="29" spans="1:54" ht="16.5" thickBot="1" x14ac:dyDescent="0.3">
      <c r="A29" s="48"/>
      <c r="B29" s="59">
        <v>1</v>
      </c>
      <c r="C29" s="60" t="str">
        <f>INDEX(V29:V32,MATCH(B29,AI29:AI32,0))</f>
        <v>Frankrijk</v>
      </c>
      <c r="D29" s="56"/>
      <c r="E29" s="83">
        <v>7</v>
      </c>
      <c r="F29" s="87">
        <v>43267</v>
      </c>
      <c r="G29" s="85"/>
      <c r="H29" s="75" t="s">
        <v>203</v>
      </c>
      <c r="I29" s="61" t="s">
        <v>3</v>
      </c>
      <c r="J29" s="75" t="s">
        <v>204</v>
      </c>
      <c r="K29" s="85"/>
      <c r="L29" s="48"/>
      <c r="M29" s="112"/>
      <c r="N29" s="100" t="s">
        <v>3</v>
      </c>
      <c r="O29" s="113"/>
      <c r="R29" s="54">
        <f t="shared" si="29"/>
        <v>8</v>
      </c>
      <c r="S29" s="4">
        <f>Data!C70</f>
        <v>0</v>
      </c>
      <c r="T29" s="65" t="s">
        <v>32</v>
      </c>
      <c r="U29" s="4" t="s">
        <v>23</v>
      </c>
      <c r="V29" s="4" t="s">
        <v>40</v>
      </c>
      <c r="W29" s="5">
        <f>(X29*3)+Y29</f>
        <v>0</v>
      </c>
      <c r="X29" s="5">
        <f>IF(G28&gt;K28,1,0)+IF(G31&gt;K31,1,0)+IF(K32&gt;G32,1,0)</f>
        <v>0</v>
      </c>
      <c r="Y29" s="5">
        <f>IF(SUM(G28:G33)+SUM(K28:K33)=0,0,IF(G28=K28,1,0)+IF(G31=K31,1,0)+IF(K32=G32,1,0))</f>
        <v>0</v>
      </c>
      <c r="Z29" s="5">
        <f>IF(G28&lt;K28,1,0)+IF(G31&lt;K31,1,0)+IF(K32&lt;G32,1,0)</f>
        <v>0</v>
      </c>
      <c r="AA29" s="5">
        <f>SUMIF(H:H,V29,G:G)+SUMIF(J:J,V29,K:K)</f>
        <v>0</v>
      </c>
      <c r="AB29" s="5">
        <f>SUMIF(H:H,V29,K:K)+SUMIF(J:J,V29,G:G)</f>
        <v>0</v>
      </c>
      <c r="AC29" s="5">
        <f>AA29-AB29</f>
        <v>0</v>
      </c>
      <c r="AE29" s="5">
        <f>W29*100000</f>
        <v>0</v>
      </c>
      <c r="AF29" s="5">
        <f>AC29*1000</f>
        <v>0</v>
      </c>
      <c r="AG29" s="5">
        <f>AA29*10</f>
        <v>0</v>
      </c>
      <c r="AH29" s="33">
        <f>SUM(AE29:AG29)+AU29+AJ29</f>
        <v>0.04</v>
      </c>
      <c r="AI29" s="5">
        <f>RANK(AH29,AH29:AH32)</f>
        <v>1</v>
      </c>
      <c r="AJ29" s="5">
        <v>0.04</v>
      </c>
      <c r="AK29" s="48" t="str">
        <f>IF(AND(W29=W30,AC29=AC30),V30,"")</f>
        <v>Australië</v>
      </c>
      <c r="AL29" s="48" t="str">
        <f>IF(AND(W29=W31,AC29=AC31),V31,"")</f>
        <v>Peru</v>
      </c>
      <c r="AM29" s="48" t="str">
        <f>IF(AND(W29=W32,AC29=AC32),V32,"")</f>
        <v>Denemarken</v>
      </c>
      <c r="AN29" s="48" t="str">
        <f>V29</f>
        <v>Frankrijk</v>
      </c>
      <c r="AO29" s="48" t="str">
        <f>CONCATENATE(AK29,AL29,AM29)</f>
        <v>AustraliëPeruDenemarken</v>
      </c>
      <c r="AP29" s="5" t="str">
        <f>CONCATENATE(AN29,AO29)</f>
        <v>FrankrijkAustraliëPeruDenemarken</v>
      </c>
      <c r="AQ29" s="43"/>
      <c r="AR29" s="43">
        <f>IF(AND(AP29=AV29,AX29&gt;BB29),1,0)</f>
        <v>0</v>
      </c>
      <c r="AS29" s="43">
        <f>IF(AND(AP29=AV32,AX32&gt;BB32),1,0)</f>
        <v>0</v>
      </c>
      <c r="AT29" s="43">
        <f>IF(AND(AP29=AW33,BB33&gt;AX33),1,0)</f>
        <v>0</v>
      </c>
      <c r="AU29" s="109">
        <f>SUM(AQ29:AT29)</f>
        <v>0</v>
      </c>
      <c r="AV29" s="4" t="str">
        <f t="shared" si="12"/>
        <v>FrankrijkAustralië</v>
      </c>
      <c r="AW29" s="4" t="str">
        <f t="shared" si="13"/>
        <v>AustraliëFrankrijk</v>
      </c>
      <c r="AX29" s="107">
        <f t="shared" si="14"/>
        <v>0</v>
      </c>
      <c r="AY29" s="107" t="str">
        <f t="shared" si="15"/>
        <v>Frankrijk</v>
      </c>
      <c r="AZ29" s="107" t="str">
        <f t="shared" si="16"/>
        <v>-</v>
      </c>
      <c r="BA29" s="107" t="str">
        <f t="shared" si="17"/>
        <v>Australië</v>
      </c>
      <c r="BB29" s="107">
        <f t="shared" si="18"/>
        <v>0</v>
      </c>
    </row>
    <row r="30" spans="1:54" ht="15.75" x14ac:dyDescent="0.25">
      <c r="A30" s="48"/>
      <c r="B30" s="62">
        <v>2</v>
      </c>
      <c r="C30" s="63" t="str">
        <f>INDEX(V29:V32,MATCH(B30,AI29:AI32,0))</f>
        <v>Australië</v>
      </c>
      <c r="D30" s="56"/>
      <c r="E30" s="83">
        <v>21</v>
      </c>
      <c r="F30" s="87">
        <v>43272</v>
      </c>
      <c r="G30" s="85"/>
      <c r="H30" s="75" t="s">
        <v>204</v>
      </c>
      <c r="I30" s="61" t="s">
        <v>3</v>
      </c>
      <c r="J30" s="75" t="s">
        <v>17</v>
      </c>
      <c r="K30" s="85"/>
      <c r="L30" s="48"/>
      <c r="M30" s="48"/>
      <c r="N30" s="99">
        <v>43284</v>
      </c>
      <c r="O30" s="48"/>
      <c r="R30" s="54">
        <f t="shared" si="29"/>
        <v>8</v>
      </c>
      <c r="S30" s="4">
        <f>Data!C71</f>
        <v>0</v>
      </c>
      <c r="T30" s="60" t="s">
        <v>210</v>
      </c>
      <c r="U30" s="4" t="s">
        <v>26</v>
      </c>
      <c r="V30" s="30" t="s">
        <v>202</v>
      </c>
      <c r="W30" s="5">
        <f t="shared" ref="W30:W32" si="30">(X30*3)+Y30</f>
        <v>0</v>
      </c>
      <c r="X30" s="5">
        <f>IF(K28&gt;G28,1,0)+IF(K30&gt;G30,1,0)+IF(G33&gt;K33,1,0)</f>
        <v>0</v>
      </c>
      <c r="Y30" s="5">
        <f>IF(SUM(G28:G33)+SUM(K28:K33)=0,0,IF(K28=G28,1,0)+IF(K30=G30,1,0)+IF(G33=K33,1,0))</f>
        <v>0</v>
      </c>
      <c r="Z30" s="5">
        <f>IF(K28&lt;G28,1,0)+IF(K30&lt;G30,1,0)+IF(G33&lt;K33,1,0)</f>
        <v>0</v>
      </c>
      <c r="AA30" s="5">
        <f>SUMIF(H:H,V30,G:G)+SUMIF(J:J,V30,K:K)</f>
        <v>0</v>
      </c>
      <c r="AB30" s="5">
        <f>SUMIF(H:H,V30,K:K)+SUMIF(J:J,V30,G:G)</f>
        <v>0</v>
      </c>
      <c r="AC30" s="5">
        <f t="shared" ref="AC30:AC32" si="31">AA30-AB30</f>
        <v>0</v>
      </c>
      <c r="AE30" s="5">
        <f t="shared" ref="AE30:AE32" si="32">W30*100000</f>
        <v>0</v>
      </c>
      <c r="AF30" s="5">
        <f t="shared" ref="AF30:AF32" si="33">AC30*1000</f>
        <v>0</v>
      </c>
      <c r="AG30" s="5">
        <f t="shared" ref="AG30:AG32" si="34">AA30*10</f>
        <v>0</v>
      </c>
      <c r="AH30" s="33">
        <f t="shared" ref="AH30:AH32" si="35">SUM(AE30:AG30)+AU30+AJ30</f>
        <v>0.03</v>
      </c>
      <c r="AI30" s="5">
        <f>RANK(AH30,AH29:AH32)</f>
        <v>2</v>
      </c>
      <c r="AJ30" s="5">
        <v>0.03</v>
      </c>
      <c r="AK30" s="48" t="str">
        <f>IF(AND(W30=W29,AC30=AC29),V29,"")</f>
        <v>Frankrijk</v>
      </c>
      <c r="AL30" s="48" t="str">
        <f>IF(AND(W30=W31,AC30=AC31),V31,"")</f>
        <v>Peru</v>
      </c>
      <c r="AM30" s="48" t="str">
        <f>IF(AND(W30=W32,AC30=AC32),V32,"")</f>
        <v>Denemarken</v>
      </c>
      <c r="AN30" s="48" t="str">
        <f t="shared" ref="AN30:AN32" si="36">V30</f>
        <v>Australië</v>
      </c>
      <c r="AO30" s="48" t="str">
        <f t="shared" ref="AO30:AO32" si="37">CONCATENATE(AK30,AL30,AM30)</f>
        <v>FrankrijkPeruDenemarken</v>
      </c>
      <c r="AP30" s="5" t="str">
        <f t="shared" ref="AP30:AP32" si="38">CONCATENATE(AN30,AO30)</f>
        <v>AustraliëFrankrijkPeruDenemarken</v>
      </c>
      <c r="AQ30" s="43">
        <f>IF(AND(AP30=AW29,BB29&gt;AX29),1,0)</f>
        <v>0</v>
      </c>
      <c r="AR30" s="43"/>
      <c r="AS30" s="43">
        <f>IF(AND(AP30=AV34,AX34&gt;BB34),1,0)</f>
        <v>0</v>
      </c>
      <c r="AT30" s="43">
        <f>IF(AND(AP30=AW31,BB31&gt;AX31),1,0)</f>
        <v>0</v>
      </c>
      <c r="AU30" s="109">
        <f t="shared" ref="AU30:AU32" si="39">SUM(AQ30:AT30)</f>
        <v>0</v>
      </c>
      <c r="AV30" s="4" t="str">
        <f t="shared" si="12"/>
        <v>PeruDenemarken</v>
      </c>
      <c r="AW30" s="4" t="str">
        <f t="shared" si="13"/>
        <v>DenemarkenPeru</v>
      </c>
      <c r="AX30" s="107">
        <f t="shared" si="14"/>
        <v>0</v>
      </c>
      <c r="AY30" s="107" t="str">
        <f t="shared" si="15"/>
        <v>Peru</v>
      </c>
      <c r="AZ30" s="107" t="str">
        <f t="shared" si="16"/>
        <v>-</v>
      </c>
      <c r="BA30" s="107" t="str">
        <f t="shared" si="17"/>
        <v>Denemarken</v>
      </c>
      <c r="BB30" s="107">
        <f t="shared" si="18"/>
        <v>0</v>
      </c>
    </row>
    <row r="31" spans="1:54" ht="15.75" x14ac:dyDescent="0.25">
      <c r="A31" s="56"/>
      <c r="B31" s="62">
        <v>3</v>
      </c>
      <c r="C31" s="63" t="str">
        <f>INDEX(V29:V32,MATCH(B31,AI29:AI32,0))</f>
        <v>Peru</v>
      </c>
      <c r="D31" s="56"/>
      <c r="E31" s="83">
        <v>22</v>
      </c>
      <c r="F31" s="87">
        <v>43272</v>
      </c>
      <c r="G31" s="85"/>
      <c r="H31" s="75" t="s">
        <v>40</v>
      </c>
      <c r="I31" s="61" t="s">
        <v>3</v>
      </c>
      <c r="J31" s="71" t="s">
        <v>203</v>
      </c>
      <c r="K31" s="85"/>
      <c r="L31" s="48"/>
      <c r="M31" s="48"/>
      <c r="N31" s="48"/>
      <c r="O31" s="48"/>
      <c r="R31" s="54">
        <f t="shared" si="29"/>
        <v>8</v>
      </c>
      <c r="S31" s="4">
        <f>Data!C72</f>
        <v>0</v>
      </c>
      <c r="T31" s="63" t="s">
        <v>211</v>
      </c>
      <c r="U31" s="4" t="s">
        <v>27</v>
      </c>
      <c r="V31" s="4" t="s">
        <v>203</v>
      </c>
      <c r="W31" s="5">
        <f t="shared" si="30"/>
        <v>0</v>
      </c>
      <c r="X31" s="5">
        <f>IF(G29&gt;K29,1,0)+IF(K31&gt;G31,1,0)+IF(K33&gt;G33,1,0)</f>
        <v>0</v>
      </c>
      <c r="Y31" s="5">
        <f>IF(SUM(G28:G33)+SUM(K28:K33)=0,0,IF(G29=K29,1,0)+IF(K31=G31,1,0)+IF(K33=G33,1,0))</f>
        <v>0</v>
      </c>
      <c r="Z31" s="5">
        <f>IF(G29&lt;K29,1,0)+IF(K31&lt;G31,1,0)+IF(K33&lt;G33,1,0)</f>
        <v>0</v>
      </c>
      <c r="AA31" s="5">
        <f>SUMIF(H:H,V31,G:G)+SUMIF(J:J,V31,K:K)</f>
        <v>0</v>
      </c>
      <c r="AB31" s="5">
        <f>SUMIF(H:H,V31,K:K)+SUMIF(J:J,V31,G:G)</f>
        <v>0</v>
      </c>
      <c r="AC31" s="5">
        <f t="shared" si="31"/>
        <v>0</v>
      </c>
      <c r="AE31" s="5">
        <f t="shared" si="32"/>
        <v>0</v>
      </c>
      <c r="AF31" s="5">
        <f t="shared" si="33"/>
        <v>0</v>
      </c>
      <c r="AG31" s="5">
        <f t="shared" si="34"/>
        <v>0</v>
      </c>
      <c r="AH31" s="33">
        <f t="shared" si="35"/>
        <v>0.02</v>
      </c>
      <c r="AI31" s="5">
        <f>RANK(AH31,AH29:AH32)</f>
        <v>3</v>
      </c>
      <c r="AJ31" s="5">
        <v>0.02</v>
      </c>
      <c r="AK31" s="48" t="str">
        <f>IF(AND(W31=W29,AC31=AC29),V29,"")</f>
        <v>Frankrijk</v>
      </c>
      <c r="AL31" s="48" t="str">
        <f>IF(AND(W31=W30,AC31=AC30),V30,"")</f>
        <v>Australië</v>
      </c>
      <c r="AM31" s="48" t="str">
        <f>IF(AND(W31=W32,AC31=AC32),V32,"")</f>
        <v>Denemarken</v>
      </c>
      <c r="AN31" s="48" t="str">
        <f t="shared" si="36"/>
        <v>Peru</v>
      </c>
      <c r="AO31" s="48" t="str">
        <f t="shared" si="37"/>
        <v>FrankrijkAustraliëDenemarken</v>
      </c>
      <c r="AP31" s="5" t="str">
        <f t="shared" si="38"/>
        <v>PeruFrankrijkAustraliëDenemarken</v>
      </c>
      <c r="AQ31" s="43">
        <f>IF(AND(AP31=AW32,BB32&gt;AX32),1,0)</f>
        <v>0</v>
      </c>
      <c r="AR31" s="43">
        <f>IF(AND(AP31=AW34,BB34&gt;AX34),1,0)</f>
        <v>0</v>
      </c>
      <c r="AS31" s="43"/>
      <c r="AT31" s="43">
        <f>IF(AND(AP31=AV30,AX30&gt;BB30),1,0)</f>
        <v>0</v>
      </c>
      <c r="AU31" s="109">
        <f t="shared" si="39"/>
        <v>0</v>
      </c>
      <c r="AV31" s="4" t="str">
        <f t="shared" si="12"/>
        <v>DenemarkenAustralië</v>
      </c>
      <c r="AW31" s="4" t="str">
        <f t="shared" si="13"/>
        <v>AustraliëDenemarken</v>
      </c>
      <c r="AX31" s="107">
        <f t="shared" si="14"/>
        <v>0</v>
      </c>
      <c r="AY31" s="107" t="str">
        <f t="shared" si="15"/>
        <v>Denemarken</v>
      </c>
      <c r="AZ31" s="107" t="str">
        <f t="shared" si="16"/>
        <v>-</v>
      </c>
      <c r="BA31" s="107" t="str">
        <f t="shared" si="17"/>
        <v>Australië</v>
      </c>
      <c r="BB31" s="107">
        <f t="shared" si="18"/>
        <v>0</v>
      </c>
    </row>
    <row r="32" spans="1:54" ht="16.5" thickBot="1" x14ac:dyDescent="0.3">
      <c r="A32" s="56"/>
      <c r="B32" s="64">
        <v>4</v>
      </c>
      <c r="C32" s="65" t="str">
        <f>INDEX(V29:V32,MATCH(B32,AI29:AI32,0))</f>
        <v>Denemarken</v>
      </c>
      <c r="D32" s="56"/>
      <c r="E32" s="83">
        <v>37</v>
      </c>
      <c r="F32" s="87">
        <v>43277</v>
      </c>
      <c r="G32" s="85"/>
      <c r="H32" s="75" t="s">
        <v>204</v>
      </c>
      <c r="I32" s="61" t="s">
        <v>3</v>
      </c>
      <c r="J32" s="75" t="s">
        <v>40</v>
      </c>
      <c r="K32" s="85"/>
      <c r="L32" s="48"/>
      <c r="M32" s="57" t="s">
        <v>77</v>
      </c>
      <c r="N32" s="58" t="s">
        <v>87</v>
      </c>
      <c r="O32" s="57" t="s">
        <v>78</v>
      </c>
      <c r="R32" s="54">
        <f t="shared" si="29"/>
        <v>8</v>
      </c>
      <c r="S32" s="4">
        <f>Data!C73</f>
        <v>0</v>
      </c>
      <c r="T32" s="63" t="s">
        <v>21</v>
      </c>
      <c r="U32" s="4" t="s">
        <v>28</v>
      </c>
      <c r="V32" s="4" t="s">
        <v>204</v>
      </c>
      <c r="W32" s="5">
        <f t="shared" si="30"/>
        <v>0</v>
      </c>
      <c r="X32" s="5">
        <f>IF(K29&gt;G29,1,0)+IF(G30&gt;K30,1,0)+IF(G32&gt;K32,1,0)</f>
        <v>0</v>
      </c>
      <c r="Y32" s="5">
        <f>IF(SUM(G28:G33)+SUM(K28:K33)=0,0,IF(K29=G29,1,0)+IF(G30=K30,1,0)+IF(G32=K32,1,0))</f>
        <v>0</v>
      </c>
      <c r="Z32" s="5">
        <f>IF(K29&lt;G29,1,0)+IF(G30&lt;K30,1,0)+IF(G32&lt;K32,1,0)</f>
        <v>0</v>
      </c>
      <c r="AA32" s="5">
        <f>SUMIF(H:H,V32,G:G)+SUMIF(J:J,V32,K:K)</f>
        <v>0</v>
      </c>
      <c r="AB32" s="5">
        <f>SUMIF(H:H,V32,K:K)+SUMIF(J:J,V32,G:G)</f>
        <v>0</v>
      </c>
      <c r="AC32" s="5">
        <f t="shared" si="31"/>
        <v>0</v>
      </c>
      <c r="AE32" s="5">
        <f t="shared" si="32"/>
        <v>0</v>
      </c>
      <c r="AF32" s="5">
        <f t="shared" si="33"/>
        <v>0</v>
      </c>
      <c r="AG32" s="5">
        <f t="shared" si="34"/>
        <v>0</v>
      </c>
      <c r="AH32" s="33">
        <f t="shared" si="35"/>
        <v>0.01</v>
      </c>
      <c r="AI32" s="5">
        <f>RANK(AH32,AH29:AH32)</f>
        <v>4</v>
      </c>
      <c r="AJ32" s="5">
        <v>0.01</v>
      </c>
      <c r="AK32" s="48" t="str">
        <f>IF(AND(W32=W29,AC32=AC29),V29,"")</f>
        <v>Frankrijk</v>
      </c>
      <c r="AL32" s="48" t="str">
        <f>IF(AND(W32=W30,AC32=AC30),V30,"")</f>
        <v>Australië</v>
      </c>
      <c r="AM32" s="48" t="str">
        <f>IF(AND(W32=W31,AC32=AC31),V31,"")</f>
        <v>Peru</v>
      </c>
      <c r="AN32" s="48" t="str">
        <f t="shared" si="36"/>
        <v>Denemarken</v>
      </c>
      <c r="AO32" s="48" t="str">
        <f t="shared" si="37"/>
        <v>FrankrijkAustraliëPeru</v>
      </c>
      <c r="AP32" s="5" t="str">
        <f t="shared" si="38"/>
        <v>DenemarkenFrankrijkAustraliëPeru</v>
      </c>
      <c r="AQ32" s="43">
        <f>IF(AND(AP32=AV33,AX33&gt;BB33),1,0)</f>
        <v>0</v>
      </c>
      <c r="AR32" s="43">
        <f>IF(AND(AP32=AV31,AX31&gt;BB31),1,0)</f>
        <v>0</v>
      </c>
      <c r="AS32" s="43">
        <f>IF(AND(AP32=AW30,BB30&gt;AX30),1,0)</f>
        <v>0</v>
      </c>
      <c r="AT32" s="43"/>
      <c r="AU32" s="109">
        <f t="shared" si="39"/>
        <v>0</v>
      </c>
      <c r="AV32" s="4" t="str">
        <f t="shared" si="12"/>
        <v>FrankrijkPeru</v>
      </c>
      <c r="AW32" s="4" t="str">
        <f t="shared" si="13"/>
        <v>PeruFrankrijk</v>
      </c>
      <c r="AX32" s="107">
        <f t="shared" si="14"/>
        <v>0</v>
      </c>
      <c r="AY32" s="107" t="str">
        <f t="shared" si="15"/>
        <v>Frankrijk</v>
      </c>
      <c r="AZ32" s="107" t="str">
        <f t="shared" si="16"/>
        <v>-</v>
      </c>
      <c r="BA32" s="107" t="str">
        <f t="shared" si="17"/>
        <v>Peru</v>
      </c>
      <c r="BB32" s="107">
        <f t="shared" si="18"/>
        <v>0</v>
      </c>
    </row>
    <row r="33" spans="1:54" ht="16.5" thickBot="1" x14ac:dyDescent="0.3">
      <c r="A33" s="56"/>
      <c r="B33" s="55"/>
      <c r="C33" s="56"/>
      <c r="D33" s="56"/>
      <c r="E33" s="84">
        <v>38</v>
      </c>
      <c r="F33" s="88">
        <v>43277</v>
      </c>
      <c r="G33" s="102"/>
      <c r="H33" s="72" t="s">
        <v>17</v>
      </c>
      <c r="I33" s="66" t="s">
        <v>3</v>
      </c>
      <c r="J33" s="76" t="s">
        <v>203</v>
      </c>
      <c r="K33" s="102"/>
      <c r="L33" s="48"/>
      <c r="M33" s="112"/>
      <c r="N33" s="100" t="s">
        <v>3</v>
      </c>
      <c r="O33" s="113"/>
      <c r="R33" s="4"/>
      <c r="S33" s="4" t="str">
        <f>IF(SUM($R$34:$R$37)=4,"Yes","No")</f>
        <v>No</v>
      </c>
      <c r="T33" s="65" t="s">
        <v>25</v>
      </c>
      <c r="AV33" s="4" t="str">
        <f t="shared" si="12"/>
        <v>DenemarkenFrankrijk</v>
      </c>
      <c r="AW33" s="4" t="str">
        <f t="shared" si="13"/>
        <v>FrankrijkDenemarken</v>
      </c>
      <c r="AX33" s="107">
        <f t="shared" si="14"/>
        <v>0</v>
      </c>
      <c r="AY33" s="107" t="str">
        <f t="shared" si="15"/>
        <v>Denemarken</v>
      </c>
      <c r="AZ33" s="107" t="str">
        <f t="shared" si="16"/>
        <v>-</v>
      </c>
      <c r="BA33" s="107" t="str">
        <f t="shared" si="17"/>
        <v>Frankrijk</v>
      </c>
      <c r="BB33" s="107">
        <f t="shared" si="18"/>
        <v>0</v>
      </c>
    </row>
    <row r="34" spans="1:54" ht="15" x14ac:dyDescent="0.25">
      <c r="A34" s="56"/>
      <c r="B34" s="55"/>
      <c r="C34" s="56"/>
      <c r="D34" s="56"/>
      <c r="E34" s="56"/>
      <c r="F34" s="56"/>
      <c r="G34" s="55"/>
      <c r="H34" s="55"/>
      <c r="I34" s="55"/>
      <c r="J34" s="55"/>
      <c r="K34" s="55"/>
      <c r="L34" s="48"/>
      <c r="M34" s="56"/>
      <c r="N34" s="99">
        <v>43283</v>
      </c>
      <c r="O34" s="56"/>
      <c r="R34" s="54">
        <f>COUNTIFS($S$34:$S$37,S34)</f>
        <v>4</v>
      </c>
      <c r="S34" s="4">
        <f>Data!D66</f>
        <v>0</v>
      </c>
      <c r="AV34" s="4" t="str">
        <f t="shared" si="12"/>
        <v>AustraliëPeru</v>
      </c>
      <c r="AW34" s="4" t="str">
        <f t="shared" si="13"/>
        <v>PeruAustralië</v>
      </c>
      <c r="AX34" s="107">
        <f t="shared" si="14"/>
        <v>0</v>
      </c>
      <c r="AY34" s="107" t="str">
        <f t="shared" si="15"/>
        <v>Australië</v>
      </c>
      <c r="AZ34" s="107" t="str">
        <f t="shared" si="16"/>
        <v>-</v>
      </c>
      <c r="BA34" s="107" t="str">
        <f t="shared" si="17"/>
        <v>Peru</v>
      </c>
      <c r="BB34" s="107">
        <f t="shared" si="18"/>
        <v>0</v>
      </c>
    </row>
    <row r="35" spans="1:54" ht="15" x14ac:dyDescent="0.25">
      <c r="A35" s="56"/>
      <c r="B35" s="55"/>
      <c r="C35" s="56"/>
      <c r="D35" s="56"/>
      <c r="E35" s="56"/>
      <c r="F35" s="56"/>
      <c r="G35" s="55"/>
      <c r="H35" s="55"/>
      <c r="I35" s="55"/>
      <c r="J35" s="55"/>
      <c r="K35" s="55"/>
      <c r="L35" s="48"/>
      <c r="M35" s="56"/>
      <c r="N35" s="56"/>
      <c r="O35" s="56"/>
      <c r="R35" s="54">
        <f t="shared" ref="R35:R37" si="40">COUNTIFS($S$34:$S$37,S35)</f>
        <v>4</v>
      </c>
      <c r="S35" s="4">
        <f>Data!D67</f>
        <v>0</v>
      </c>
      <c r="AV35" s="4" t="str">
        <f t="shared" si="12"/>
        <v>00</v>
      </c>
      <c r="AW35" s="4" t="str">
        <f t="shared" si="13"/>
        <v>00</v>
      </c>
      <c r="AX35" s="107">
        <f t="shared" si="14"/>
        <v>0</v>
      </c>
      <c r="AY35" s="107">
        <f t="shared" si="15"/>
        <v>0</v>
      </c>
      <c r="AZ35" s="107">
        <f t="shared" si="16"/>
        <v>0</v>
      </c>
      <c r="BA35" s="107">
        <f t="shared" si="17"/>
        <v>0</v>
      </c>
      <c r="BB35" s="107">
        <f t="shared" si="18"/>
        <v>0</v>
      </c>
    </row>
    <row r="36" spans="1:54" ht="15.75" thickBot="1" x14ac:dyDescent="0.3">
      <c r="A36" s="56"/>
      <c r="B36" s="55"/>
      <c r="C36" s="56"/>
      <c r="D36" s="56"/>
      <c r="E36" s="56"/>
      <c r="F36" s="56"/>
      <c r="G36" s="55"/>
      <c r="H36" s="55"/>
      <c r="I36" s="55"/>
      <c r="J36" s="55"/>
      <c r="K36" s="55"/>
      <c r="L36" s="48"/>
      <c r="M36" s="57" t="s">
        <v>79</v>
      </c>
      <c r="N36" s="58" t="s">
        <v>88</v>
      </c>
      <c r="O36" s="57" t="s">
        <v>80</v>
      </c>
      <c r="R36" s="54">
        <f t="shared" si="40"/>
        <v>4</v>
      </c>
      <c r="S36" s="4">
        <f>Data!D68</f>
        <v>0</v>
      </c>
      <c r="AV36" s="4" t="str">
        <f t="shared" si="12"/>
        <v>00</v>
      </c>
      <c r="AW36" s="4" t="str">
        <f t="shared" si="13"/>
        <v>00</v>
      </c>
      <c r="AX36" s="107">
        <f t="shared" si="14"/>
        <v>0</v>
      </c>
      <c r="AY36" s="107">
        <f t="shared" si="15"/>
        <v>0</v>
      </c>
      <c r="AZ36" s="107">
        <f t="shared" si="16"/>
        <v>0</v>
      </c>
      <c r="BA36" s="107">
        <f t="shared" si="17"/>
        <v>0</v>
      </c>
      <c r="BB36" s="107">
        <f t="shared" si="18"/>
        <v>0</v>
      </c>
    </row>
    <row r="37" spans="1:54" ht="15.75" thickBot="1" x14ac:dyDescent="0.3">
      <c r="A37" s="56"/>
      <c r="B37" s="54"/>
      <c r="C37" s="48"/>
      <c r="D37" s="48"/>
      <c r="E37" s="77" t="s">
        <v>213</v>
      </c>
      <c r="F37" s="78" t="s">
        <v>214</v>
      </c>
      <c r="G37" s="138" t="s">
        <v>218</v>
      </c>
      <c r="H37" s="139"/>
      <c r="I37" s="139"/>
      <c r="J37" s="139"/>
      <c r="K37" s="140"/>
      <c r="L37" s="48"/>
      <c r="M37" s="112"/>
      <c r="N37" s="100" t="s">
        <v>3</v>
      </c>
      <c r="O37" s="113"/>
      <c r="R37" s="54">
        <f t="shared" si="40"/>
        <v>4</v>
      </c>
      <c r="S37" s="4">
        <f>Data!D69</f>
        <v>0</v>
      </c>
      <c r="AV37" s="4" t="str">
        <f t="shared" si="12"/>
        <v>00</v>
      </c>
      <c r="AW37" s="4" t="str">
        <f t="shared" si="13"/>
        <v>00</v>
      </c>
      <c r="AX37" s="107">
        <f t="shared" si="14"/>
        <v>0</v>
      </c>
      <c r="AY37" s="107">
        <f t="shared" si="15"/>
        <v>0</v>
      </c>
      <c r="AZ37" s="107">
        <f t="shared" si="16"/>
        <v>0</v>
      </c>
      <c r="BA37" s="107">
        <f t="shared" si="17"/>
        <v>0</v>
      </c>
      <c r="BB37" s="107">
        <f t="shared" si="18"/>
        <v>0</v>
      </c>
    </row>
    <row r="38" spans="1:54" ht="16.5" thickBot="1" x14ac:dyDescent="0.3">
      <c r="A38" s="56"/>
      <c r="B38" s="55"/>
      <c r="C38" s="56"/>
      <c r="D38" s="56"/>
      <c r="E38" s="82">
        <v>6</v>
      </c>
      <c r="F38" s="86">
        <v>43267</v>
      </c>
      <c r="G38" s="85"/>
      <c r="H38" s="79" t="s">
        <v>45</v>
      </c>
      <c r="I38" s="80" t="s">
        <v>3</v>
      </c>
      <c r="J38" s="81" t="s">
        <v>205</v>
      </c>
      <c r="K38" s="85"/>
      <c r="L38" s="48"/>
      <c r="M38" s="56"/>
      <c r="N38" s="99">
        <v>43284</v>
      </c>
      <c r="O38" s="56"/>
      <c r="S38" s="6"/>
      <c r="W38" s="5" t="s">
        <v>122</v>
      </c>
      <c r="X38" s="5" t="s">
        <v>123</v>
      </c>
      <c r="Y38" s="5" t="s">
        <v>124</v>
      </c>
      <c r="Z38" s="5" t="s">
        <v>125</v>
      </c>
      <c r="AA38" s="5" t="s">
        <v>126</v>
      </c>
      <c r="AB38" s="5" t="s">
        <v>127</v>
      </c>
      <c r="AC38" s="5" t="s">
        <v>128</v>
      </c>
      <c r="AE38" s="5" t="s">
        <v>122</v>
      </c>
      <c r="AF38" s="5" t="s">
        <v>128</v>
      </c>
      <c r="AG38" s="5" t="s">
        <v>126</v>
      </c>
      <c r="AH38" s="5" t="s">
        <v>129</v>
      </c>
      <c r="AI38" s="5" t="s">
        <v>130</v>
      </c>
      <c r="AV38" s="4" t="str">
        <f t="shared" si="12"/>
        <v>00</v>
      </c>
      <c r="AW38" s="4" t="str">
        <f t="shared" si="13"/>
        <v>00</v>
      </c>
      <c r="AX38" s="107" t="str">
        <f t="shared" si="14"/>
        <v>Groep D</v>
      </c>
      <c r="AY38" s="107">
        <f t="shared" si="15"/>
        <v>0</v>
      </c>
      <c r="AZ38" s="107">
        <f t="shared" si="16"/>
        <v>0</v>
      </c>
      <c r="BA38" s="107">
        <f t="shared" si="17"/>
        <v>0</v>
      </c>
      <c r="BB38" s="107">
        <f t="shared" si="18"/>
        <v>0</v>
      </c>
    </row>
    <row r="39" spans="1:54" ht="15.75" x14ac:dyDescent="0.25">
      <c r="A39" s="48"/>
      <c r="B39" s="59">
        <v>1</v>
      </c>
      <c r="C39" s="60" t="str">
        <f>INDEX(V39:V42,MATCH(B39,AI39:AI42,0))</f>
        <v>Argentinië</v>
      </c>
      <c r="D39" s="56"/>
      <c r="E39" s="83">
        <v>8</v>
      </c>
      <c r="F39" s="87">
        <v>43267</v>
      </c>
      <c r="G39" s="85"/>
      <c r="H39" s="75" t="s">
        <v>4</v>
      </c>
      <c r="I39" s="61" t="s">
        <v>3</v>
      </c>
      <c r="J39" s="75" t="s">
        <v>49</v>
      </c>
      <c r="K39" s="85"/>
      <c r="L39" s="48"/>
      <c r="M39" s="56"/>
      <c r="N39" s="56"/>
      <c r="O39" s="56"/>
      <c r="R39" s="4"/>
      <c r="S39" s="4" t="str">
        <f>IF(SUM($R$40:$R$41)=2,"Yes","No")</f>
        <v>No</v>
      </c>
      <c r="U39" s="4" t="s">
        <v>31</v>
      </c>
      <c r="V39" s="4" t="s">
        <v>45</v>
      </c>
      <c r="W39" s="5">
        <f>(X39*3)+Y39</f>
        <v>0</v>
      </c>
      <c r="X39" s="5">
        <f>IF(G38&gt;K38,1,0)+IF(G40&gt;K40,1,0)+IF(K42&gt;G42,1,0)</f>
        <v>0</v>
      </c>
      <c r="Y39" s="5">
        <f>IF(SUM(G38:G43)+SUM(K38:K43)=0,0,IF(G38=K38,1,0)+IF(G40=K40,1,0)+IF(K42=G42,1,0))</f>
        <v>0</v>
      </c>
      <c r="Z39" s="5">
        <f>IF(G38&lt;K38,1,0)+IF(G40&lt;K40,1,0)+IF(K42&lt;G42,1,0)</f>
        <v>0</v>
      </c>
      <c r="AA39" s="5">
        <f>SUMIF(H:H,V39,G:G)+SUMIF(J:J,V39,K:K)</f>
        <v>0</v>
      </c>
      <c r="AB39" s="5">
        <f>SUMIF(H:H,V39,K:K)+SUMIF(J:J,V39,G:G)</f>
        <v>0</v>
      </c>
      <c r="AC39" s="5">
        <f>AA39-AB39</f>
        <v>0</v>
      </c>
      <c r="AE39" s="5">
        <f>W39*100000</f>
        <v>0</v>
      </c>
      <c r="AF39" s="5">
        <f>AC39*1000</f>
        <v>0</v>
      </c>
      <c r="AG39" s="5">
        <f>AA39*10</f>
        <v>0</v>
      </c>
      <c r="AH39" s="33">
        <f>SUM(AE39:AG39)+AU39+AJ39</f>
        <v>0.04</v>
      </c>
      <c r="AI39" s="5">
        <f>RANK(AH39,AH39:AH42)</f>
        <v>1</v>
      </c>
      <c r="AJ39" s="5">
        <v>0.04</v>
      </c>
      <c r="AK39" s="48" t="str">
        <f>IF(AND(W39=W40,AC39=AC40),V40,"")</f>
        <v>IJsland</v>
      </c>
      <c r="AL39" s="48" t="str">
        <f>IF(AND(W39=W41,AC39=AC41),V41,"")</f>
        <v>Kroatië</v>
      </c>
      <c r="AM39" s="48" t="str">
        <f>IF(AND(W39=W42,AC39=AC42),V42,"")</f>
        <v>Nigeria</v>
      </c>
      <c r="AN39" s="48" t="str">
        <f>V39</f>
        <v>Argentinië</v>
      </c>
      <c r="AO39" s="48" t="str">
        <f>CONCATENATE(AK39,AL39,AM39)</f>
        <v>IJslandKroatiëNigeria</v>
      </c>
      <c r="AP39" s="5" t="str">
        <f>CONCATENATE(AN39,AO39)</f>
        <v>ArgentiniëIJslandKroatiëNigeria</v>
      </c>
      <c r="AQ39" s="43"/>
      <c r="AR39" s="43">
        <f>IF(AND(AP39=AV39,AX39&gt;BB39),1,0)</f>
        <v>0</v>
      </c>
      <c r="AS39" s="43">
        <f>IF(AND(AP39=AV41,AX41&gt;BB41),1,0)</f>
        <v>0</v>
      </c>
      <c r="AT39" s="43">
        <f>IF(AND(AP39=AW43,BB43&gt;AX43),1,0)</f>
        <v>0</v>
      </c>
      <c r="AU39" s="109">
        <f>SUM(AQ39:AT39)</f>
        <v>0</v>
      </c>
      <c r="AV39" s="4" t="str">
        <f t="shared" si="12"/>
        <v>ArgentiniëIJsland</v>
      </c>
      <c r="AW39" s="4" t="str">
        <f t="shared" si="13"/>
        <v>IJslandArgentinië</v>
      </c>
      <c r="AX39" s="107">
        <f t="shared" si="14"/>
        <v>0</v>
      </c>
      <c r="AY39" s="107" t="str">
        <f t="shared" si="15"/>
        <v>Argentinië</v>
      </c>
      <c r="AZ39" s="107" t="str">
        <f t="shared" si="16"/>
        <v>-</v>
      </c>
      <c r="BA39" s="107" t="str">
        <f t="shared" si="17"/>
        <v>IJsland</v>
      </c>
      <c r="BB39" s="107">
        <f t="shared" si="18"/>
        <v>0</v>
      </c>
    </row>
    <row r="40" spans="1:54" ht="15.75" x14ac:dyDescent="0.25">
      <c r="A40" s="48"/>
      <c r="B40" s="62">
        <v>2</v>
      </c>
      <c r="C40" s="63" t="str">
        <f>INDEX(V39:V42,MATCH(B40,AI39:AI42,0))</f>
        <v>IJsland</v>
      </c>
      <c r="D40" s="56"/>
      <c r="E40" s="83">
        <v>23</v>
      </c>
      <c r="F40" s="87">
        <v>43272</v>
      </c>
      <c r="G40" s="85"/>
      <c r="H40" s="75" t="s">
        <v>45</v>
      </c>
      <c r="I40" s="61" t="s">
        <v>3</v>
      </c>
      <c r="J40" s="75" t="s">
        <v>4</v>
      </c>
      <c r="K40" s="85"/>
      <c r="L40" s="48"/>
      <c r="M40" s="56"/>
      <c r="N40" s="56"/>
      <c r="O40" s="56"/>
      <c r="R40" s="54">
        <f>COUNTIFS($S$40:$S$41,S40)</f>
        <v>2</v>
      </c>
      <c r="S40" s="4">
        <f>Data!E66</f>
        <v>0</v>
      </c>
      <c r="U40" s="4" t="s">
        <v>34</v>
      </c>
      <c r="V40" s="4" t="s">
        <v>205</v>
      </c>
      <c r="W40" s="5">
        <f t="shared" ref="W40:W42" si="41">(X40*3)+Y40</f>
        <v>0</v>
      </c>
      <c r="X40" s="5">
        <f>IF(K38&gt;G38,1,0)+IF(K41&gt;G41,1,0)+IF(G43&gt;K43,1,0)</f>
        <v>0</v>
      </c>
      <c r="Y40" s="5">
        <f>IF(SUM(G38:G43)+SUM(K38:K43)=0,0,IF(K38=G38,1,0)+IF(K41=G41,1,0)+IF(G43=K43,1,0))</f>
        <v>0</v>
      </c>
      <c r="Z40" s="5">
        <f>IF(K38&lt;G38,1,0)+IF(K41&lt;G41,1,0)+IF(G43&lt;K43,1,0)</f>
        <v>0</v>
      </c>
      <c r="AA40" s="5">
        <f>SUMIF(H:H,V40,G:G)+SUMIF(J:J,V40,K:K)</f>
        <v>0</v>
      </c>
      <c r="AB40" s="5">
        <f>SUMIF(H:H,V40,K:K)+SUMIF(J:J,V40,G:G)</f>
        <v>0</v>
      </c>
      <c r="AC40" s="5">
        <f t="shared" ref="AC40:AC42" si="42">AA40-AB40</f>
        <v>0</v>
      </c>
      <c r="AE40" s="5">
        <f t="shared" ref="AE40:AE42" si="43">W40*100000</f>
        <v>0</v>
      </c>
      <c r="AF40" s="5">
        <f t="shared" ref="AF40:AF42" si="44">AC40*1000</f>
        <v>0</v>
      </c>
      <c r="AG40" s="5">
        <f t="shared" ref="AG40:AG42" si="45">AA40*10</f>
        <v>0</v>
      </c>
      <c r="AH40" s="33">
        <f t="shared" ref="AH40:AH42" si="46">SUM(AE40:AG40)+AU40+AJ40</f>
        <v>0.03</v>
      </c>
      <c r="AI40" s="5">
        <f>RANK(AH40,AH39:AH42)</f>
        <v>2</v>
      </c>
      <c r="AJ40" s="5">
        <v>0.03</v>
      </c>
      <c r="AK40" s="48" t="str">
        <f>IF(AND(W40=W39,AC40=AC39),V39,"")</f>
        <v>Argentinië</v>
      </c>
      <c r="AL40" s="48" t="str">
        <f>IF(AND(W40=W41,AC40=AC41),V41,"")</f>
        <v>Kroatië</v>
      </c>
      <c r="AM40" s="48" t="str">
        <f>IF(AND(W40=W42,AC40=AC42),V42,"")</f>
        <v>Nigeria</v>
      </c>
      <c r="AN40" s="48" t="str">
        <f t="shared" ref="AN40:AN42" si="47">V40</f>
        <v>IJsland</v>
      </c>
      <c r="AO40" s="48" t="str">
        <f t="shared" ref="AO40:AO42" si="48">CONCATENATE(AK40,AL40,AM40)</f>
        <v>ArgentiniëKroatiëNigeria</v>
      </c>
      <c r="AP40" s="5" t="str">
        <f t="shared" ref="AP40:AP42" si="49">CONCATENATE(AN40,AO40)</f>
        <v>IJslandArgentiniëKroatiëNigeria</v>
      </c>
      <c r="AQ40" s="43">
        <f>IF(AND(AP40=AW39,BB39&gt;AX39),1,0)</f>
        <v>0</v>
      </c>
      <c r="AR40" s="43"/>
      <c r="AS40" s="43">
        <f>IF(AND(AP40=AV44,AX44&gt;BB44),1,0)</f>
        <v>0</v>
      </c>
      <c r="AT40" s="43">
        <f>IF(AND(AP40=AW42,BB42&gt;AX42),1,0)</f>
        <v>0</v>
      </c>
      <c r="AU40" s="109">
        <f t="shared" ref="AU40:AU42" si="50">SUM(AQ40:AT40)</f>
        <v>0</v>
      </c>
      <c r="AV40" s="4" t="str">
        <f t="shared" si="12"/>
        <v>KroatiëNigeria</v>
      </c>
      <c r="AW40" s="4" t="str">
        <f t="shared" si="13"/>
        <v>NigeriaKroatië</v>
      </c>
      <c r="AX40" s="107">
        <f t="shared" si="14"/>
        <v>0</v>
      </c>
      <c r="AY40" s="107" t="str">
        <f t="shared" si="15"/>
        <v>Kroatië</v>
      </c>
      <c r="AZ40" s="107" t="str">
        <f t="shared" si="16"/>
        <v>-</v>
      </c>
      <c r="BA40" s="107" t="str">
        <f t="shared" si="17"/>
        <v>Nigeria</v>
      </c>
      <c r="BB40" s="107">
        <f t="shared" si="18"/>
        <v>0</v>
      </c>
    </row>
    <row r="41" spans="1:54" ht="15.75" x14ac:dyDescent="0.25">
      <c r="A41" s="48"/>
      <c r="B41" s="62">
        <v>3</v>
      </c>
      <c r="C41" s="63" t="str">
        <f>INDEX(V39:V42,MATCH(B41,AI39:AI42,0))</f>
        <v>Kroatië</v>
      </c>
      <c r="D41" s="56"/>
      <c r="E41" s="83">
        <v>25</v>
      </c>
      <c r="F41" s="87">
        <v>43273</v>
      </c>
      <c r="G41" s="85"/>
      <c r="H41" s="75" t="s">
        <v>49</v>
      </c>
      <c r="I41" s="61" t="s">
        <v>3</v>
      </c>
      <c r="J41" s="71" t="s">
        <v>205</v>
      </c>
      <c r="K41" s="85"/>
      <c r="L41" s="48"/>
      <c r="M41" s="56"/>
      <c r="N41" s="56"/>
      <c r="O41" s="56"/>
      <c r="R41" s="54">
        <f>COUNTIFS($S$40:$S$41,S41)</f>
        <v>2</v>
      </c>
      <c r="S41" s="4">
        <f>Data!E67</f>
        <v>0</v>
      </c>
      <c r="U41" s="4" t="s">
        <v>35</v>
      </c>
      <c r="V41" s="4" t="s">
        <v>4</v>
      </c>
      <c r="W41" s="5">
        <f t="shared" si="41"/>
        <v>0</v>
      </c>
      <c r="X41" s="5">
        <f>IF(G39&gt;K39,1,0)+IF(K40&gt;G40,1,0)+IF(K43&gt;G43,1,0)</f>
        <v>0</v>
      </c>
      <c r="Y41" s="5">
        <f>IF(SUM(G38:G43)+SUM(K38:K43)=0,0,IF(G39=K39,1,0)+IF(K40=G40,1,0)+IF(K43=G43,1,0))</f>
        <v>0</v>
      </c>
      <c r="Z41" s="5">
        <f>IF(G39&lt;K39,1,0)+IF(K40&lt;G40,1,0)+IF(K43&lt;G43,1,0)</f>
        <v>0</v>
      </c>
      <c r="AA41" s="5">
        <f>SUMIF(H:H,V41,G:G)+SUMIF(J:J,V41,K:K)</f>
        <v>0</v>
      </c>
      <c r="AB41" s="5">
        <f>SUMIF(H:H,V41,K:K)+SUMIF(J:J,V41,G:G)</f>
        <v>0</v>
      </c>
      <c r="AC41" s="5">
        <f t="shared" si="42"/>
        <v>0</v>
      </c>
      <c r="AE41" s="5">
        <f t="shared" si="43"/>
        <v>0</v>
      </c>
      <c r="AF41" s="5">
        <f t="shared" si="44"/>
        <v>0</v>
      </c>
      <c r="AG41" s="5">
        <f t="shared" si="45"/>
        <v>0</v>
      </c>
      <c r="AH41" s="33">
        <f t="shared" si="46"/>
        <v>0.02</v>
      </c>
      <c r="AI41" s="5">
        <f>RANK(AH41,AH39:AH42)</f>
        <v>3</v>
      </c>
      <c r="AJ41" s="5">
        <v>0.02</v>
      </c>
      <c r="AK41" s="48" t="str">
        <f>IF(AND(W41=W39,AC41=AC39),V39,"")</f>
        <v>Argentinië</v>
      </c>
      <c r="AL41" s="48" t="str">
        <f>IF(AND(W41=W40,AC41=AC40),V40,"")</f>
        <v>IJsland</v>
      </c>
      <c r="AM41" s="48" t="str">
        <f>IF(AND(W41=W42,AC41=AC42),V42,"")</f>
        <v>Nigeria</v>
      </c>
      <c r="AN41" s="48" t="str">
        <f t="shared" si="47"/>
        <v>Kroatië</v>
      </c>
      <c r="AO41" s="48" t="str">
        <f t="shared" si="48"/>
        <v>ArgentiniëIJslandNigeria</v>
      </c>
      <c r="AP41" s="5" t="str">
        <f t="shared" si="49"/>
        <v>KroatiëArgentiniëIJslandNigeria</v>
      </c>
      <c r="AQ41" s="43">
        <f>IF(AND(AP41=AW41,BB41&gt;AX41),1,0)</f>
        <v>0</v>
      </c>
      <c r="AR41" s="43">
        <f>IF(AND(AP41=AW44,BB44&gt;AX44),1,0)</f>
        <v>0</v>
      </c>
      <c r="AS41" s="43"/>
      <c r="AT41" s="43">
        <f>IF(AND(AP41=AV40,AX40&gt;BB40),1,0)</f>
        <v>0</v>
      </c>
      <c r="AU41" s="109">
        <f t="shared" si="50"/>
        <v>0</v>
      </c>
      <c r="AV41" s="4" t="str">
        <f t="shared" si="12"/>
        <v>ArgentiniëKroatië</v>
      </c>
      <c r="AW41" s="4" t="str">
        <f t="shared" si="13"/>
        <v>KroatiëArgentinië</v>
      </c>
      <c r="AX41" s="107">
        <f t="shared" si="14"/>
        <v>0</v>
      </c>
      <c r="AY41" s="107" t="str">
        <f t="shared" si="15"/>
        <v>Argentinië</v>
      </c>
      <c r="AZ41" s="107" t="str">
        <f t="shared" si="16"/>
        <v>-</v>
      </c>
      <c r="BA41" s="107" t="str">
        <f t="shared" si="17"/>
        <v>Kroatië</v>
      </c>
      <c r="BB41" s="107">
        <f t="shared" si="18"/>
        <v>0</v>
      </c>
    </row>
    <row r="42" spans="1:54" ht="16.5" thickBot="1" x14ac:dyDescent="0.3">
      <c r="A42" s="48"/>
      <c r="B42" s="64">
        <v>4</v>
      </c>
      <c r="C42" s="65" t="str">
        <f>INDEX(V39:V42,MATCH(B42,AI39:AI42,0))</f>
        <v>Nigeria</v>
      </c>
      <c r="D42" s="56"/>
      <c r="E42" s="83">
        <v>39</v>
      </c>
      <c r="F42" s="87">
        <v>43277</v>
      </c>
      <c r="G42" s="85"/>
      <c r="H42" s="75" t="s">
        <v>49</v>
      </c>
      <c r="I42" s="61" t="s">
        <v>3</v>
      </c>
      <c r="J42" s="75" t="s">
        <v>45</v>
      </c>
      <c r="K42" s="85"/>
      <c r="L42" s="48"/>
      <c r="M42" s="48"/>
      <c r="N42" s="48"/>
      <c r="O42" s="48"/>
      <c r="U42" s="4" t="s">
        <v>36</v>
      </c>
      <c r="V42" s="4" t="s">
        <v>49</v>
      </c>
      <c r="W42" s="5">
        <f t="shared" si="41"/>
        <v>0</v>
      </c>
      <c r="X42" s="5">
        <f>IF(K39&gt;G39,1,0)+IF(G41&gt;K41,1,0)+IF(G42&gt;K42,1,0)</f>
        <v>0</v>
      </c>
      <c r="Y42" s="5">
        <f>IF(SUM(G38:G43)+SUM(K38:K43)=0,0,IF(K39=G39,1,0)+IF(G41=K41,1,0)+IF(G42=K42,1,0))</f>
        <v>0</v>
      </c>
      <c r="Z42" s="5">
        <f>IF(K39&lt;G39,1,0)+IF(G41&lt;K41,1,0)+IF(G42&lt;K42,1,0)</f>
        <v>0</v>
      </c>
      <c r="AA42" s="5">
        <f>SUMIF(H:H,V42,G:G)+SUMIF(J:J,V42,K:K)</f>
        <v>0</v>
      </c>
      <c r="AB42" s="5">
        <f>SUMIF(H:H,V42,K:K)+SUMIF(J:J,V42,G:G)</f>
        <v>0</v>
      </c>
      <c r="AC42" s="5">
        <f t="shared" si="42"/>
        <v>0</v>
      </c>
      <c r="AE42" s="5">
        <f t="shared" si="43"/>
        <v>0</v>
      </c>
      <c r="AF42" s="5">
        <f t="shared" si="44"/>
        <v>0</v>
      </c>
      <c r="AG42" s="5">
        <f t="shared" si="45"/>
        <v>0</v>
      </c>
      <c r="AH42" s="33">
        <f t="shared" si="46"/>
        <v>0.01</v>
      </c>
      <c r="AI42" s="5">
        <f>RANK(AH42,AH39:AH42)</f>
        <v>4</v>
      </c>
      <c r="AJ42" s="5">
        <v>0.01</v>
      </c>
      <c r="AK42" s="48" t="str">
        <f>IF(AND(W42=W39,AC42=AC39),V39,"")</f>
        <v>Argentinië</v>
      </c>
      <c r="AL42" s="48" t="str">
        <f>IF(AND(W42=W40,AC42=AC40),V40,"")</f>
        <v>IJsland</v>
      </c>
      <c r="AM42" s="48" t="str">
        <f>IF(AND(W42=W41,AC42=AC41),V41,"")</f>
        <v>Kroatië</v>
      </c>
      <c r="AN42" s="48" t="str">
        <f t="shared" si="47"/>
        <v>Nigeria</v>
      </c>
      <c r="AO42" s="48" t="str">
        <f t="shared" si="48"/>
        <v>ArgentiniëIJslandKroatië</v>
      </c>
      <c r="AP42" s="5" t="str">
        <f t="shared" si="49"/>
        <v>NigeriaArgentiniëIJslandKroatië</v>
      </c>
      <c r="AQ42" s="43">
        <f>IF(AND(AP42=AV43,AX43&gt;BB43),1,0)</f>
        <v>0</v>
      </c>
      <c r="AR42" s="43">
        <f>IF(AND(AP42=AV42,AX42&gt;BB42),1,0)</f>
        <v>0</v>
      </c>
      <c r="AS42" s="43">
        <f>IF(AND(AP42=AW40,BB40&gt;AX40),1,0)</f>
        <v>0</v>
      </c>
      <c r="AT42" s="43"/>
      <c r="AU42" s="109">
        <f t="shared" si="50"/>
        <v>0</v>
      </c>
      <c r="AV42" s="4" t="str">
        <f t="shared" si="12"/>
        <v>NigeriaIJsland</v>
      </c>
      <c r="AW42" s="4" t="str">
        <f t="shared" si="13"/>
        <v>IJslandNigeria</v>
      </c>
      <c r="AX42" s="107">
        <f t="shared" si="14"/>
        <v>0</v>
      </c>
      <c r="AY42" s="107" t="str">
        <f t="shared" si="15"/>
        <v>Nigeria</v>
      </c>
      <c r="AZ42" s="107" t="str">
        <f t="shared" si="16"/>
        <v>-</v>
      </c>
      <c r="BA42" s="107" t="str">
        <f t="shared" si="17"/>
        <v>IJsland</v>
      </c>
      <c r="BB42" s="107">
        <f t="shared" si="18"/>
        <v>0</v>
      </c>
    </row>
    <row r="43" spans="1:54" ht="16.5" thickBot="1" x14ac:dyDescent="0.3">
      <c r="A43" s="48"/>
      <c r="B43" s="55"/>
      <c r="C43" s="56"/>
      <c r="D43" s="56"/>
      <c r="E43" s="84">
        <v>40</v>
      </c>
      <c r="F43" s="88">
        <v>43277</v>
      </c>
      <c r="G43" s="102"/>
      <c r="H43" s="72" t="s">
        <v>205</v>
      </c>
      <c r="I43" s="66" t="s">
        <v>3</v>
      </c>
      <c r="J43" s="76" t="s">
        <v>4</v>
      </c>
      <c r="K43" s="102"/>
      <c r="L43" s="48"/>
      <c r="M43" s="48"/>
      <c r="N43" s="48"/>
      <c r="O43" s="48"/>
      <c r="R43" s="4"/>
      <c r="S43" s="4" t="str">
        <f>IF(SUM($R$44:$R$45)=2,"Yes","No")</f>
        <v>No</v>
      </c>
      <c r="AV43" s="4" t="str">
        <f t="shared" si="12"/>
        <v>NigeriaArgentinië</v>
      </c>
      <c r="AW43" s="4" t="str">
        <f t="shared" si="13"/>
        <v>ArgentiniëNigeria</v>
      </c>
      <c r="AX43" s="107">
        <f t="shared" si="14"/>
        <v>0</v>
      </c>
      <c r="AY43" s="107" t="str">
        <f t="shared" si="15"/>
        <v>Nigeria</v>
      </c>
      <c r="AZ43" s="107" t="str">
        <f t="shared" si="16"/>
        <v>-</v>
      </c>
      <c r="BA43" s="107" t="str">
        <f t="shared" si="17"/>
        <v>Argentinië</v>
      </c>
      <c r="BB43" s="107">
        <f t="shared" si="18"/>
        <v>0</v>
      </c>
    </row>
    <row r="44" spans="1:54" ht="15.75" thickBot="1" x14ac:dyDescent="0.3">
      <c r="A44" s="48"/>
      <c r="B44" s="55"/>
      <c r="C44" s="56"/>
      <c r="D44" s="56"/>
      <c r="E44" s="56"/>
      <c r="F44" s="56"/>
      <c r="G44" s="55"/>
      <c r="H44" s="55"/>
      <c r="I44" s="55"/>
      <c r="J44" s="55"/>
      <c r="K44" s="55"/>
      <c r="L44" s="48"/>
      <c r="M44" s="67" t="s">
        <v>89</v>
      </c>
      <c r="N44" s="68" t="s">
        <v>97</v>
      </c>
      <c r="O44" s="69" t="s">
        <v>90</v>
      </c>
      <c r="R44" s="54">
        <f>COUNTIFS($S$44:$S$45,S44)</f>
        <v>2</v>
      </c>
      <c r="S44" s="4">
        <f>Data!F66</f>
        <v>0</v>
      </c>
      <c r="AV44" s="4" t="str">
        <f t="shared" si="12"/>
        <v>IJslandKroatië</v>
      </c>
      <c r="AW44" s="4" t="str">
        <f t="shared" si="13"/>
        <v>KroatiëIJsland</v>
      </c>
      <c r="AX44" s="107">
        <f t="shared" si="14"/>
        <v>0</v>
      </c>
      <c r="AY44" s="107" t="str">
        <f t="shared" si="15"/>
        <v>IJsland</v>
      </c>
      <c r="AZ44" s="107" t="str">
        <f t="shared" si="16"/>
        <v>-</v>
      </c>
      <c r="BA44" s="107" t="str">
        <f t="shared" si="17"/>
        <v>Kroatië</v>
      </c>
      <c r="BB44" s="107">
        <f t="shared" si="18"/>
        <v>0</v>
      </c>
    </row>
    <row r="45" spans="1:54" ht="15.75" thickBot="1" x14ac:dyDescent="0.3">
      <c r="A45" s="48"/>
      <c r="B45" s="55"/>
      <c r="C45" s="56"/>
      <c r="D45" s="56"/>
      <c r="E45" s="56"/>
      <c r="F45" s="56"/>
      <c r="G45" s="55"/>
      <c r="H45" s="55"/>
      <c r="I45" s="55"/>
      <c r="J45" s="55"/>
      <c r="K45" s="55"/>
      <c r="L45" s="48"/>
      <c r="M45" s="112"/>
      <c r="N45" s="100" t="s">
        <v>3</v>
      </c>
      <c r="O45" s="113"/>
      <c r="R45" s="54">
        <f>COUNTIFS($S$44:$S$45,S45)</f>
        <v>2</v>
      </c>
      <c r="S45" s="4">
        <f>Data!F67</f>
        <v>0</v>
      </c>
      <c r="AV45" s="4" t="str">
        <f t="shared" si="12"/>
        <v>00</v>
      </c>
      <c r="AW45" s="4" t="str">
        <f t="shared" si="13"/>
        <v>00</v>
      </c>
      <c r="AX45" s="107">
        <f t="shared" si="14"/>
        <v>0</v>
      </c>
      <c r="AY45" s="107">
        <f t="shared" si="15"/>
        <v>0</v>
      </c>
      <c r="AZ45" s="107">
        <f t="shared" si="16"/>
        <v>0</v>
      </c>
      <c r="BA45" s="107">
        <f t="shared" si="17"/>
        <v>0</v>
      </c>
      <c r="BB45" s="107">
        <f t="shared" si="18"/>
        <v>0</v>
      </c>
    </row>
    <row r="46" spans="1:54" ht="15.75" thickBot="1" x14ac:dyDescent="0.3">
      <c r="A46" s="48"/>
      <c r="B46" s="55"/>
      <c r="C46" s="56"/>
      <c r="D46" s="56"/>
      <c r="E46" s="56"/>
      <c r="F46" s="56"/>
      <c r="G46" s="55"/>
      <c r="H46" s="55"/>
      <c r="I46" s="55"/>
      <c r="J46" s="55"/>
      <c r="K46" s="55"/>
      <c r="L46" s="48"/>
      <c r="M46" s="48"/>
      <c r="N46" s="99">
        <v>43287</v>
      </c>
      <c r="O46" s="48"/>
      <c r="AV46" s="4" t="str">
        <f t="shared" si="12"/>
        <v>00</v>
      </c>
      <c r="AW46" s="4" t="str">
        <f t="shared" si="13"/>
        <v>00</v>
      </c>
      <c r="AX46" s="107">
        <f t="shared" si="14"/>
        <v>0</v>
      </c>
      <c r="AY46" s="107">
        <f t="shared" si="15"/>
        <v>0</v>
      </c>
      <c r="AZ46" s="107">
        <f t="shared" si="16"/>
        <v>0</v>
      </c>
      <c r="BA46" s="107">
        <f t="shared" si="17"/>
        <v>0</v>
      </c>
      <c r="BB46" s="107">
        <f t="shared" si="18"/>
        <v>0</v>
      </c>
    </row>
    <row r="47" spans="1:54" ht="15.75" thickBot="1" x14ac:dyDescent="0.3">
      <c r="A47" s="48"/>
      <c r="B47" s="55"/>
      <c r="C47" s="56"/>
      <c r="D47" s="56"/>
      <c r="E47" s="77" t="s">
        <v>213</v>
      </c>
      <c r="F47" s="78" t="s">
        <v>214</v>
      </c>
      <c r="G47" s="138" t="s">
        <v>219</v>
      </c>
      <c r="H47" s="139"/>
      <c r="I47" s="139"/>
      <c r="J47" s="139"/>
      <c r="K47" s="140"/>
      <c r="L47" s="48"/>
      <c r="M47" s="48"/>
      <c r="N47" s="48"/>
      <c r="O47" s="48"/>
      <c r="AV47" s="4" t="str">
        <f t="shared" si="12"/>
        <v>00</v>
      </c>
      <c r="AW47" s="4" t="str">
        <f t="shared" si="13"/>
        <v>00</v>
      </c>
      <c r="AX47" s="107">
        <f t="shared" si="14"/>
        <v>0</v>
      </c>
      <c r="AY47" s="107">
        <f t="shared" si="15"/>
        <v>0</v>
      </c>
      <c r="AZ47" s="107">
        <f t="shared" si="16"/>
        <v>0</v>
      </c>
      <c r="BA47" s="107">
        <f t="shared" si="17"/>
        <v>0</v>
      </c>
      <c r="BB47" s="107">
        <f t="shared" si="18"/>
        <v>0</v>
      </c>
    </row>
    <row r="48" spans="1:54" ht="16.5" thickBot="1" x14ac:dyDescent="0.3">
      <c r="A48" s="48"/>
      <c r="B48" s="55"/>
      <c r="C48" s="56"/>
      <c r="D48" s="56"/>
      <c r="E48" s="82">
        <v>9</v>
      </c>
      <c r="F48" s="86">
        <v>43268</v>
      </c>
      <c r="G48" s="85"/>
      <c r="H48" s="79" t="s">
        <v>30</v>
      </c>
      <c r="I48" s="80" t="s">
        <v>3</v>
      </c>
      <c r="J48" s="81" t="s">
        <v>206</v>
      </c>
      <c r="K48" s="85"/>
      <c r="L48" s="48"/>
      <c r="M48" s="67" t="s">
        <v>91</v>
      </c>
      <c r="N48" s="68" t="s">
        <v>99</v>
      </c>
      <c r="O48" s="69" t="s">
        <v>92</v>
      </c>
      <c r="W48" s="5" t="s">
        <v>122</v>
      </c>
      <c r="X48" s="5" t="s">
        <v>123</v>
      </c>
      <c r="Y48" s="5" t="s">
        <v>124</v>
      </c>
      <c r="Z48" s="5" t="s">
        <v>125</v>
      </c>
      <c r="AA48" s="5" t="s">
        <v>126</v>
      </c>
      <c r="AB48" s="5" t="s">
        <v>127</v>
      </c>
      <c r="AC48" s="5" t="s">
        <v>128</v>
      </c>
      <c r="AE48" s="5" t="s">
        <v>122</v>
      </c>
      <c r="AF48" s="5" t="s">
        <v>128</v>
      </c>
      <c r="AG48" s="5" t="s">
        <v>126</v>
      </c>
      <c r="AH48" s="5" t="s">
        <v>129</v>
      </c>
      <c r="AI48" s="5" t="s">
        <v>130</v>
      </c>
      <c r="AV48" s="4" t="str">
        <f t="shared" si="12"/>
        <v>00</v>
      </c>
      <c r="AW48" s="4" t="str">
        <f t="shared" si="13"/>
        <v>00</v>
      </c>
      <c r="AX48" s="107" t="str">
        <f t="shared" si="14"/>
        <v>Groep E</v>
      </c>
      <c r="AY48" s="107">
        <f t="shared" si="15"/>
        <v>0</v>
      </c>
      <c r="AZ48" s="107">
        <f t="shared" si="16"/>
        <v>0</v>
      </c>
      <c r="BA48" s="107">
        <f t="shared" si="17"/>
        <v>0</v>
      </c>
      <c r="BB48" s="107">
        <f t="shared" si="18"/>
        <v>0</v>
      </c>
    </row>
    <row r="49" spans="1:54" ht="16.5" thickBot="1" x14ac:dyDescent="0.3">
      <c r="A49" s="48"/>
      <c r="B49" s="59">
        <v>1</v>
      </c>
      <c r="C49" s="60" t="str">
        <f>INDEX(V49:V52,MATCH(B49,AI49:AI52,0))</f>
        <v>Brazilië</v>
      </c>
      <c r="D49" s="56"/>
      <c r="E49" s="83">
        <v>11</v>
      </c>
      <c r="F49" s="87">
        <v>43268</v>
      </c>
      <c r="G49" s="85"/>
      <c r="H49" s="75" t="s">
        <v>2</v>
      </c>
      <c r="I49" s="61" t="s">
        <v>3</v>
      </c>
      <c r="J49" s="75" t="s">
        <v>37</v>
      </c>
      <c r="K49" s="85"/>
      <c r="L49" s="48"/>
      <c r="M49" s="112"/>
      <c r="N49" s="100" t="s">
        <v>3</v>
      </c>
      <c r="O49" s="113"/>
      <c r="R49" s="4"/>
      <c r="U49" s="4" t="s">
        <v>39</v>
      </c>
      <c r="V49" s="4" t="s">
        <v>2</v>
      </c>
      <c r="W49" s="5">
        <f>(X49*3)+Y49</f>
        <v>0</v>
      </c>
      <c r="X49" s="5">
        <f>IF(G49&gt;K49,1,0)+IF(G50&gt;K50,1,0)+IF(K52&gt;G52,1,0)</f>
        <v>0</v>
      </c>
      <c r="Y49" s="5">
        <f>IF(SUM(G48:G53)+SUM(K48:K53)=0,0,IF(G49=K49,1,0)+IF(G50=K50,1,0)+IF(K52=G52,1,0))</f>
        <v>0</v>
      </c>
      <c r="Z49" s="5">
        <f>IF(G49&lt;K49,1,0)+IF(G50&lt;K50,1,0)+IF(K52&lt;G52,1,0)</f>
        <v>0</v>
      </c>
      <c r="AA49" s="5">
        <f>SUMIF(H:H,V49,G:G)+SUMIF(J:J,V49,K:K)</f>
        <v>0</v>
      </c>
      <c r="AB49" s="5">
        <f>SUMIF(H:H,V49,K:K)+SUMIF(J:J,V49,G:G)</f>
        <v>0</v>
      </c>
      <c r="AC49" s="5">
        <f>AA49-AB49</f>
        <v>0</v>
      </c>
      <c r="AE49" s="5">
        <f>W49*100000</f>
        <v>0</v>
      </c>
      <c r="AF49" s="5">
        <f>AC49*1000</f>
        <v>0</v>
      </c>
      <c r="AG49" s="5">
        <f>AA49*10</f>
        <v>0</v>
      </c>
      <c r="AH49" s="33">
        <f>SUM(AE49:AG49)+AU49+AJ49</f>
        <v>0.04</v>
      </c>
      <c r="AI49" s="5">
        <f>RANK(AH49,AH49:AH52)</f>
        <v>1</v>
      </c>
      <c r="AJ49" s="5">
        <v>0.04</v>
      </c>
      <c r="AK49" s="48" t="str">
        <f>IF(AND(W49=W50,AC49=AC50),V50,"")</f>
        <v>Zwitserland</v>
      </c>
      <c r="AL49" s="48" t="str">
        <f>IF(AND(W49=W51,AC49=AC51),V51,"")</f>
        <v>Costa Rica</v>
      </c>
      <c r="AM49" s="48" t="str">
        <f>IF(AND(W49=W52,AC49=AC52),V52,"")</f>
        <v>Servië</v>
      </c>
      <c r="AN49" s="48" t="str">
        <f>V49</f>
        <v>Brazilië</v>
      </c>
      <c r="AO49" s="48" t="str">
        <f>CONCATENATE(AK49,AL49,AM49)</f>
        <v>ZwitserlandCosta RicaServië</v>
      </c>
      <c r="AP49" s="5" t="str">
        <f>CONCATENATE(AN49,AO49)</f>
        <v>BraziliëZwitserlandCosta RicaServië</v>
      </c>
      <c r="AQ49" s="43"/>
      <c r="AR49" s="43">
        <f>IF(AND(AP49=AV50,AX50&gt;BB50),1,0)</f>
        <v>0</v>
      </c>
      <c r="AS49" s="43">
        <f>IF(AND(AP49=AV51,AX51&gt;BB51),1,0)</f>
        <v>0</v>
      </c>
      <c r="AT49" s="43">
        <f>IF(AND(AP49=AW53,BB53&gt;AX53),1,0)</f>
        <v>0</v>
      </c>
      <c r="AU49" s="108">
        <f>SUM(AQ49:AT49)</f>
        <v>0</v>
      </c>
      <c r="AV49" s="4" t="str">
        <f t="shared" si="12"/>
        <v>Costa RicaServië</v>
      </c>
      <c r="AW49" s="4" t="str">
        <f t="shared" si="13"/>
        <v>ServiëCosta Rica</v>
      </c>
      <c r="AX49" s="107">
        <f t="shared" si="14"/>
        <v>0</v>
      </c>
      <c r="AY49" s="107" t="str">
        <f t="shared" si="15"/>
        <v>Costa Rica</v>
      </c>
      <c r="AZ49" s="107" t="str">
        <f t="shared" si="16"/>
        <v>-</v>
      </c>
      <c r="BA49" s="107" t="str">
        <f t="shared" si="17"/>
        <v>Servië</v>
      </c>
      <c r="BB49" s="107">
        <f t="shared" si="18"/>
        <v>0</v>
      </c>
    </row>
    <row r="50" spans="1:54" ht="15.75" x14ac:dyDescent="0.25">
      <c r="A50" s="48"/>
      <c r="B50" s="62">
        <v>2</v>
      </c>
      <c r="C50" s="63" t="str">
        <f>INDEX(V49:V52,MATCH(B50,AI49:AI52,0))</f>
        <v>Zwitserland</v>
      </c>
      <c r="D50" s="56"/>
      <c r="E50" s="83">
        <v>24</v>
      </c>
      <c r="F50" s="87">
        <v>43273</v>
      </c>
      <c r="G50" s="85"/>
      <c r="H50" s="75" t="s">
        <v>2</v>
      </c>
      <c r="I50" s="61" t="s">
        <v>3</v>
      </c>
      <c r="J50" s="75" t="s">
        <v>30</v>
      </c>
      <c r="K50" s="85"/>
      <c r="L50" s="48"/>
      <c r="M50" s="48"/>
      <c r="N50" s="99">
        <v>43288</v>
      </c>
      <c r="O50" s="48"/>
      <c r="R50" s="4"/>
      <c r="U50" s="4" t="s">
        <v>42</v>
      </c>
      <c r="V50" s="4" t="s">
        <v>37</v>
      </c>
      <c r="W50" s="5">
        <f t="shared" ref="W50:W52" si="51">(X50*3)+Y50</f>
        <v>0</v>
      </c>
      <c r="X50" s="5">
        <f>IF(K49&gt;G49,1,0)+IF(K51&gt;G51,1,0)+IF(G53&gt;K53,1,0)</f>
        <v>0</v>
      </c>
      <c r="Y50" s="5">
        <f>IF(SUM(G48:G53)+SUM(K48:K53)=0,0,IF(K49=G49,1,0)+IF(K51=G51,1,0)+IF(G53=K53,1,0))</f>
        <v>0</v>
      </c>
      <c r="Z50" s="5">
        <f>IF(K49&lt;G49,1,0)+IF(K51&lt;G51,1,0)+IF(G53&lt;K53,1,0)</f>
        <v>0</v>
      </c>
      <c r="AA50" s="5">
        <f>SUMIF(H:H,V50,G:G)+SUMIF(J:J,V50,K:K)</f>
        <v>0</v>
      </c>
      <c r="AB50" s="5">
        <f>SUMIF(H:H,V50,K:K)+SUMIF(J:J,V50,G:G)</f>
        <v>0</v>
      </c>
      <c r="AC50" s="5">
        <f t="shared" ref="AC50:AC52" si="52">AA50-AB50</f>
        <v>0</v>
      </c>
      <c r="AE50" s="5">
        <f t="shared" ref="AE50:AE52" si="53">W50*100000</f>
        <v>0</v>
      </c>
      <c r="AF50" s="5">
        <f t="shared" ref="AF50:AF52" si="54">AC50*1000</f>
        <v>0</v>
      </c>
      <c r="AG50" s="5">
        <f t="shared" ref="AG50:AG52" si="55">AA50*10</f>
        <v>0</v>
      </c>
      <c r="AH50" s="33">
        <f t="shared" ref="AH50:AH52" si="56">SUM(AE50:AG50)+AU50+AJ50</f>
        <v>0.03</v>
      </c>
      <c r="AI50" s="5">
        <f>RANK(AH50,AH49:AH52)</f>
        <v>2</v>
      </c>
      <c r="AJ50" s="5">
        <v>0.03</v>
      </c>
      <c r="AK50" s="48" t="str">
        <f>IF(AND(W50=W49,AC50=AC49),V49,"")</f>
        <v>Brazilië</v>
      </c>
      <c r="AL50" s="48" t="str">
        <f>IF(AND(W50=W51,AC50=AC51),V51,"")</f>
        <v>Costa Rica</v>
      </c>
      <c r="AM50" s="48" t="str">
        <f>IF(AND(W50=W52,AC50=AC52),V52,"")</f>
        <v>Servië</v>
      </c>
      <c r="AN50" s="48" t="str">
        <f t="shared" ref="AN50:AN52" si="57">V50</f>
        <v>Zwitserland</v>
      </c>
      <c r="AO50" s="48" t="str">
        <f t="shared" ref="AO50:AO52" si="58">CONCATENATE(AK50,AL50,AM50)</f>
        <v>BraziliëCosta RicaServië</v>
      </c>
      <c r="AP50" s="5" t="str">
        <f t="shared" ref="AP50:AP52" si="59">CONCATENATE(AN50,AO50)</f>
        <v>ZwitserlandBraziliëCosta RicaServië</v>
      </c>
      <c r="AQ50" s="43">
        <f>IF(AND(AP50=AW50,BB50&gt;AX50),1,0)</f>
        <v>0</v>
      </c>
      <c r="AR50" s="43"/>
      <c r="AS50" s="43">
        <f>IF(AND(AP50=AV54,AX54&gt;BB54),1,0)</f>
        <v>0</v>
      </c>
      <c r="AT50" s="43">
        <f>IF(AND(AP50=AW52,BB52&gt;AX52),1,0)</f>
        <v>0</v>
      </c>
      <c r="AU50" s="108">
        <f t="shared" ref="AU50:AU52" si="60">SUM(AQ50:AT50)</f>
        <v>0</v>
      </c>
      <c r="AV50" s="4" t="str">
        <f t="shared" si="12"/>
        <v>BraziliëZwitserland</v>
      </c>
      <c r="AW50" s="4" t="str">
        <f t="shared" si="13"/>
        <v>ZwitserlandBrazilië</v>
      </c>
      <c r="AX50" s="107">
        <f t="shared" si="14"/>
        <v>0</v>
      </c>
      <c r="AY50" s="107" t="str">
        <f t="shared" si="15"/>
        <v>Brazilië</v>
      </c>
      <c r="AZ50" s="107" t="str">
        <f t="shared" si="16"/>
        <v>-</v>
      </c>
      <c r="BA50" s="107" t="str">
        <f t="shared" si="17"/>
        <v>Zwitserland</v>
      </c>
      <c r="BB50" s="107">
        <f t="shared" si="18"/>
        <v>0</v>
      </c>
    </row>
    <row r="51" spans="1:54" ht="15.75" x14ac:dyDescent="0.25">
      <c r="A51" s="56"/>
      <c r="B51" s="62">
        <v>3</v>
      </c>
      <c r="C51" s="63" t="str">
        <f>INDEX(V49:V52,MATCH(B51,AI49:AI52,0))</f>
        <v>Costa Rica</v>
      </c>
      <c r="D51" s="56"/>
      <c r="E51" s="83">
        <v>26</v>
      </c>
      <c r="F51" s="87">
        <v>43273</v>
      </c>
      <c r="G51" s="85"/>
      <c r="H51" s="75" t="s">
        <v>206</v>
      </c>
      <c r="I51" s="61" t="s">
        <v>3</v>
      </c>
      <c r="J51" s="71" t="s">
        <v>37</v>
      </c>
      <c r="K51" s="85"/>
      <c r="L51" s="48"/>
      <c r="M51" s="48"/>
      <c r="N51" s="48"/>
      <c r="O51" s="48"/>
      <c r="R51" s="4"/>
      <c r="U51" s="4" t="s">
        <v>43</v>
      </c>
      <c r="V51" s="4" t="s">
        <v>30</v>
      </c>
      <c r="W51" s="5">
        <f t="shared" si="51"/>
        <v>0</v>
      </c>
      <c r="X51" s="5">
        <f>IF(G48&gt;K48,1,0)+IF(K50&gt;G50,1,0)+IF(K53&gt;G53,1,0)</f>
        <v>0</v>
      </c>
      <c r="Y51" s="5">
        <f>IF(SUM(G48:G53)+SUM(K48:K53)=0,0,IF(G48=K48,1,0)+IF(K50=G50,1,0)+IF(K53=G53,1,0))</f>
        <v>0</v>
      </c>
      <c r="Z51" s="5">
        <f>IF(G48&lt;K48,1,0)+IF(K50&lt;G50,1,0)+IF(K53&lt;G53,1,0)</f>
        <v>0</v>
      </c>
      <c r="AA51" s="5">
        <f>SUMIF(H:H,V51,G:G)+SUMIF(J:J,V51,K:K)</f>
        <v>0</v>
      </c>
      <c r="AB51" s="5">
        <f>SUMIF(H:H,V51,K:K)+SUMIF(J:J,V51,G:G)</f>
        <v>0</v>
      </c>
      <c r="AC51" s="5">
        <f t="shared" si="52"/>
        <v>0</v>
      </c>
      <c r="AE51" s="5">
        <f t="shared" si="53"/>
        <v>0</v>
      </c>
      <c r="AF51" s="5">
        <f t="shared" si="54"/>
        <v>0</v>
      </c>
      <c r="AG51" s="5">
        <f t="shared" si="55"/>
        <v>0</v>
      </c>
      <c r="AH51" s="33">
        <f t="shared" si="56"/>
        <v>0.02</v>
      </c>
      <c r="AI51" s="5">
        <f>RANK(AH51,AH49:AH52)</f>
        <v>3</v>
      </c>
      <c r="AJ51" s="5">
        <v>0.02</v>
      </c>
      <c r="AK51" s="48" t="str">
        <f>IF(AND(W51=W49,AC51=AC49),V49,"")</f>
        <v>Brazilië</v>
      </c>
      <c r="AL51" s="48" t="str">
        <f>IF(AND(W51=W50,AC51=AC50),V50,"")</f>
        <v>Zwitserland</v>
      </c>
      <c r="AM51" s="48" t="str">
        <f>IF(AND(W51=W52,AC51=AC52),V52,"")</f>
        <v>Servië</v>
      </c>
      <c r="AN51" s="48" t="str">
        <f t="shared" si="57"/>
        <v>Costa Rica</v>
      </c>
      <c r="AO51" s="48" t="str">
        <f t="shared" si="58"/>
        <v>BraziliëZwitserlandServië</v>
      </c>
      <c r="AP51" s="5" t="str">
        <f t="shared" si="59"/>
        <v>Costa RicaBraziliëZwitserlandServië</v>
      </c>
      <c r="AQ51" s="43">
        <f>IF(AND(AP51=AW51,BB51&gt;AX51),1,0)</f>
        <v>0</v>
      </c>
      <c r="AR51" s="43">
        <f>IF(AND(AP51=AW54,BB54&gt;AX54),1,0)</f>
        <v>0</v>
      </c>
      <c r="AS51" s="43"/>
      <c r="AT51" s="43">
        <f>IF(AND(AP51=AV49,AX49&gt;BB49),1,0)</f>
        <v>0</v>
      </c>
      <c r="AU51" s="108">
        <f t="shared" si="60"/>
        <v>0</v>
      </c>
      <c r="AV51" s="4" t="str">
        <f t="shared" si="12"/>
        <v>BraziliëCosta Rica</v>
      </c>
      <c r="AW51" s="4" t="str">
        <f t="shared" si="13"/>
        <v>Costa RicaBrazilië</v>
      </c>
      <c r="AX51" s="107">
        <f t="shared" si="14"/>
        <v>0</v>
      </c>
      <c r="AY51" s="107" t="str">
        <f t="shared" si="15"/>
        <v>Brazilië</v>
      </c>
      <c r="AZ51" s="107" t="str">
        <f t="shared" si="16"/>
        <v>-</v>
      </c>
      <c r="BA51" s="107" t="str">
        <f t="shared" si="17"/>
        <v>Costa Rica</v>
      </c>
      <c r="BB51" s="107">
        <f t="shared" si="18"/>
        <v>0</v>
      </c>
    </row>
    <row r="52" spans="1:54" ht="16.5" thickBot="1" x14ac:dyDescent="0.3">
      <c r="A52" s="56"/>
      <c r="B52" s="64">
        <v>4</v>
      </c>
      <c r="C52" s="65" t="str">
        <f>INDEX(V49:V52,MATCH(B52,AI49:AI52,0))</f>
        <v>Servië</v>
      </c>
      <c r="D52" s="56"/>
      <c r="E52" s="83">
        <v>43</v>
      </c>
      <c r="F52" s="87">
        <v>43278</v>
      </c>
      <c r="G52" s="85"/>
      <c r="H52" s="75" t="s">
        <v>206</v>
      </c>
      <c r="I52" s="61" t="s">
        <v>3</v>
      </c>
      <c r="J52" s="75" t="s">
        <v>2</v>
      </c>
      <c r="K52" s="85"/>
      <c r="L52" s="48"/>
      <c r="M52" s="67" t="s">
        <v>93</v>
      </c>
      <c r="N52" s="68" t="s">
        <v>98</v>
      </c>
      <c r="O52" s="69" t="s">
        <v>94</v>
      </c>
      <c r="R52" s="4"/>
      <c r="U52" s="4" t="s">
        <v>44</v>
      </c>
      <c r="V52" s="4" t="s">
        <v>206</v>
      </c>
      <c r="W52" s="5">
        <f t="shared" si="51"/>
        <v>0</v>
      </c>
      <c r="X52" s="5">
        <f>IF(K48&gt;G48,1,0)+IF(G51&gt;K51,1,0)+IF(G52&gt;K52,1,0)</f>
        <v>0</v>
      </c>
      <c r="Y52" s="5">
        <f>IF(SUM(G48:G53)+SUM(K48:K53)=0,0,IF(K48=G48,1,0)+IF(G51=K51,1,0)+IF(G52=K52,1,0))</f>
        <v>0</v>
      </c>
      <c r="Z52" s="5">
        <f>IF(K48&lt;G48,1,0)+IF(G51&lt;K51,1,0)+IF(G52&lt;K52,1,0)</f>
        <v>0</v>
      </c>
      <c r="AA52" s="5">
        <f>SUMIF(H:H,V52,G:G)+SUMIF(J:J,V52,K:K)</f>
        <v>0</v>
      </c>
      <c r="AB52" s="5">
        <f>SUMIF(H:H,V52,K:K)+SUMIF(J:J,V52,G:G)</f>
        <v>0</v>
      </c>
      <c r="AC52" s="5">
        <f t="shared" si="52"/>
        <v>0</v>
      </c>
      <c r="AE52" s="5">
        <f t="shared" si="53"/>
        <v>0</v>
      </c>
      <c r="AF52" s="5">
        <f t="shared" si="54"/>
        <v>0</v>
      </c>
      <c r="AG52" s="5">
        <f t="shared" si="55"/>
        <v>0</v>
      </c>
      <c r="AH52" s="33">
        <f t="shared" si="56"/>
        <v>0.01</v>
      </c>
      <c r="AI52" s="5">
        <f>RANK(AH52,AH49:AH52)</f>
        <v>4</v>
      </c>
      <c r="AJ52" s="5">
        <v>0.01</v>
      </c>
      <c r="AK52" s="48" t="str">
        <f>IF(AND(W52=W49,AC52=AC49),V49,"")</f>
        <v>Brazilië</v>
      </c>
      <c r="AL52" s="48" t="str">
        <f>IF(AND(W52=W50,AC52=AC50),V50,"")</f>
        <v>Zwitserland</v>
      </c>
      <c r="AM52" s="48" t="str">
        <f>IF(AND(W52=W51,AC52=AC51),V51,"")</f>
        <v>Costa Rica</v>
      </c>
      <c r="AN52" s="48" t="str">
        <f t="shared" si="57"/>
        <v>Servië</v>
      </c>
      <c r="AO52" s="48" t="str">
        <f t="shared" si="58"/>
        <v>BraziliëZwitserlandCosta Rica</v>
      </c>
      <c r="AP52" s="5" t="str">
        <f t="shared" si="59"/>
        <v>ServiëBraziliëZwitserlandCosta Rica</v>
      </c>
      <c r="AQ52" s="43">
        <f>IF(AND(AP52=AV53,AX53&gt;BB53),1,0)</f>
        <v>0</v>
      </c>
      <c r="AR52" s="43">
        <f>IF(AND(AP52=AV52,AX52&gt;BB52),1,0)</f>
        <v>0</v>
      </c>
      <c r="AS52" s="43">
        <f>IF(AND(AP52=AW49,BB49&gt;AX49),1,0)</f>
        <v>0</v>
      </c>
      <c r="AT52" s="43"/>
      <c r="AU52" s="108">
        <f t="shared" si="60"/>
        <v>0</v>
      </c>
      <c r="AV52" s="4" t="str">
        <f t="shared" si="12"/>
        <v>ServiëZwitserland</v>
      </c>
      <c r="AW52" s="4" t="str">
        <f t="shared" si="13"/>
        <v>ZwitserlandServië</v>
      </c>
      <c r="AX52" s="107">
        <f t="shared" si="14"/>
        <v>0</v>
      </c>
      <c r="AY52" s="107" t="str">
        <f t="shared" si="15"/>
        <v>Servië</v>
      </c>
      <c r="AZ52" s="107" t="str">
        <f t="shared" si="16"/>
        <v>-</v>
      </c>
      <c r="BA52" s="107" t="str">
        <f t="shared" si="17"/>
        <v>Zwitserland</v>
      </c>
      <c r="BB52" s="107">
        <f t="shared" si="18"/>
        <v>0</v>
      </c>
    </row>
    <row r="53" spans="1:54" ht="16.5" thickBot="1" x14ac:dyDescent="0.3">
      <c r="A53" s="56"/>
      <c r="B53" s="55"/>
      <c r="C53" s="56"/>
      <c r="D53" s="56"/>
      <c r="E53" s="84">
        <v>44</v>
      </c>
      <c r="F53" s="88">
        <v>43278</v>
      </c>
      <c r="G53" s="102"/>
      <c r="H53" s="72" t="s">
        <v>37</v>
      </c>
      <c r="I53" s="66" t="s">
        <v>3</v>
      </c>
      <c r="J53" s="76" t="s">
        <v>30</v>
      </c>
      <c r="K53" s="102"/>
      <c r="L53" s="48"/>
      <c r="M53" s="112"/>
      <c r="N53" s="100" t="s">
        <v>3</v>
      </c>
      <c r="O53" s="113"/>
      <c r="R53" s="4"/>
      <c r="AV53" s="4" t="str">
        <f t="shared" si="12"/>
        <v>ServiëBrazilië</v>
      </c>
      <c r="AW53" s="4" t="str">
        <f t="shared" si="13"/>
        <v>BraziliëServië</v>
      </c>
      <c r="AX53" s="107">
        <f t="shared" si="14"/>
        <v>0</v>
      </c>
      <c r="AY53" s="107" t="str">
        <f t="shared" si="15"/>
        <v>Servië</v>
      </c>
      <c r="AZ53" s="107" t="str">
        <f t="shared" si="16"/>
        <v>-</v>
      </c>
      <c r="BA53" s="107" t="str">
        <f t="shared" si="17"/>
        <v>Brazilië</v>
      </c>
      <c r="BB53" s="107">
        <f t="shared" si="18"/>
        <v>0</v>
      </c>
    </row>
    <row r="54" spans="1:54" ht="15" x14ac:dyDescent="0.25">
      <c r="A54" s="56"/>
      <c r="B54" s="55"/>
      <c r="C54" s="56"/>
      <c r="D54" s="56"/>
      <c r="E54" s="56"/>
      <c r="F54" s="56"/>
      <c r="G54" s="55"/>
      <c r="H54" s="55"/>
      <c r="I54" s="55"/>
      <c r="J54" s="55"/>
      <c r="K54" s="55"/>
      <c r="L54" s="48"/>
      <c r="M54" s="48"/>
      <c r="N54" s="99">
        <v>43287</v>
      </c>
      <c r="O54" s="48"/>
      <c r="R54" s="4"/>
      <c r="AV54" s="4" t="str">
        <f t="shared" si="12"/>
        <v>ZwitserlandCosta Rica</v>
      </c>
      <c r="AW54" s="4" t="str">
        <f t="shared" si="13"/>
        <v>Costa RicaZwitserland</v>
      </c>
      <c r="AX54" s="107">
        <f t="shared" si="14"/>
        <v>0</v>
      </c>
      <c r="AY54" s="107" t="str">
        <f t="shared" si="15"/>
        <v>Zwitserland</v>
      </c>
      <c r="AZ54" s="107" t="str">
        <f t="shared" si="16"/>
        <v>-</v>
      </c>
      <c r="BA54" s="107" t="str">
        <f t="shared" si="17"/>
        <v>Costa Rica</v>
      </c>
      <c r="BB54" s="107">
        <f t="shared" si="18"/>
        <v>0</v>
      </c>
    </row>
    <row r="55" spans="1:54" ht="15" x14ac:dyDescent="0.25">
      <c r="A55" s="56"/>
      <c r="B55" s="55"/>
      <c r="C55" s="56"/>
      <c r="D55" s="56"/>
      <c r="E55" s="56"/>
      <c r="F55" s="56"/>
      <c r="G55" s="55"/>
      <c r="H55" s="55"/>
      <c r="I55" s="55"/>
      <c r="J55" s="55"/>
      <c r="K55" s="55"/>
      <c r="L55" s="48"/>
      <c r="M55" s="48"/>
      <c r="N55" s="48"/>
      <c r="O55" s="48"/>
      <c r="R55" s="4"/>
      <c r="AV55" s="4" t="str">
        <f t="shared" si="12"/>
        <v>00</v>
      </c>
      <c r="AW55" s="4" t="str">
        <f t="shared" si="13"/>
        <v>00</v>
      </c>
      <c r="AX55" s="107">
        <f t="shared" si="14"/>
        <v>0</v>
      </c>
      <c r="AY55" s="107">
        <f t="shared" si="15"/>
        <v>0</v>
      </c>
      <c r="AZ55" s="107">
        <f t="shared" si="16"/>
        <v>0</v>
      </c>
      <c r="BA55" s="107">
        <f t="shared" si="17"/>
        <v>0</v>
      </c>
      <c r="BB55" s="107">
        <f t="shared" si="18"/>
        <v>0</v>
      </c>
    </row>
    <row r="56" spans="1:54" ht="15.75" thickBot="1" x14ac:dyDescent="0.3">
      <c r="A56" s="56"/>
      <c r="B56" s="55"/>
      <c r="C56" s="56"/>
      <c r="D56" s="56"/>
      <c r="E56" s="56"/>
      <c r="F56" s="56"/>
      <c r="G56" s="55"/>
      <c r="H56" s="55"/>
      <c r="I56" s="55"/>
      <c r="J56" s="55"/>
      <c r="K56" s="55"/>
      <c r="L56" s="48"/>
      <c r="M56" s="67" t="s">
        <v>95</v>
      </c>
      <c r="N56" s="68" t="s">
        <v>100</v>
      </c>
      <c r="O56" s="69" t="s">
        <v>96</v>
      </c>
      <c r="R56" s="4"/>
      <c r="AV56" s="4" t="str">
        <f t="shared" si="12"/>
        <v>00</v>
      </c>
      <c r="AW56" s="4" t="str">
        <f t="shared" si="13"/>
        <v>00</v>
      </c>
      <c r="AX56" s="107">
        <f t="shared" si="14"/>
        <v>0</v>
      </c>
      <c r="AY56" s="107">
        <f t="shared" si="15"/>
        <v>0</v>
      </c>
      <c r="AZ56" s="107">
        <f t="shared" si="16"/>
        <v>0</v>
      </c>
      <c r="BA56" s="107">
        <f t="shared" si="17"/>
        <v>0</v>
      </c>
      <c r="BB56" s="107">
        <f t="shared" si="18"/>
        <v>0</v>
      </c>
    </row>
    <row r="57" spans="1:54" ht="15.75" thickBot="1" x14ac:dyDescent="0.3">
      <c r="A57" s="56"/>
      <c r="B57" s="54"/>
      <c r="C57" s="48"/>
      <c r="D57" s="48"/>
      <c r="E57" s="77" t="s">
        <v>213</v>
      </c>
      <c r="F57" s="78" t="s">
        <v>214</v>
      </c>
      <c r="G57" s="138" t="s">
        <v>220</v>
      </c>
      <c r="H57" s="139"/>
      <c r="I57" s="139"/>
      <c r="J57" s="139"/>
      <c r="K57" s="140"/>
      <c r="L57" s="48"/>
      <c r="M57" s="112"/>
      <c r="N57" s="100" t="s">
        <v>3</v>
      </c>
      <c r="O57" s="113"/>
      <c r="R57" s="4"/>
      <c r="AV57" s="4" t="str">
        <f t="shared" si="12"/>
        <v>00</v>
      </c>
      <c r="AW57" s="4" t="str">
        <f t="shared" si="13"/>
        <v>00</v>
      </c>
      <c r="AX57" s="107">
        <f t="shared" si="14"/>
        <v>0</v>
      </c>
      <c r="AY57" s="107">
        <f t="shared" si="15"/>
        <v>0</v>
      </c>
      <c r="AZ57" s="107">
        <f t="shared" si="16"/>
        <v>0</v>
      </c>
      <c r="BA57" s="107">
        <f t="shared" si="17"/>
        <v>0</v>
      </c>
      <c r="BB57" s="107">
        <f t="shared" si="18"/>
        <v>0</v>
      </c>
    </row>
    <row r="58" spans="1:54" ht="16.5" thickBot="1" x14ac:dyDescent="0.3">
      <c r="A58" s="56"/>
      <c r="B58" s="55"/>
      <c r="C58" s="56"/>
      <c r="D58" s="56"/>
      <c r="E58" s="82">
        <v>10</v>
      </c>
      <c r="F58" s="86">
        <v>43268</v>
      </c>
      <c r="G58" s="85"/>
      <c r="H58" s="79" t="s">
        <v>53</v>
      </c>
      <c r="I58" s="80" t="s">
        <v>3</v>
      </c>
      <c r="J58" s="81" t="s">
        <v>6</v>
      </c>
      <c r="K58" s="85"/>
      <c r="L58" s="48"/>
      <c r="M58" s="48"/>
      <c r="N58" s="99">
        <v>43288</v>
      </c>
      <c r="O58" s="48"/>
      <c r="R58" s="4"/>
      <c r="W58" s="5" t="s">
        <v>122</v>
      </c>
      <c r="X58" s="5" t="s">
        <v>123</v>
      </c>
      <c r="Y58" s="5" t="s">
        <v>124</v>
      </c>
      <c r="Z58" s="5" t="s">
        <v>125</v>
      </c>
      <c r="AA58" s="5" t="s">
        <v>126</v>
      </c>
      <c r="AB58" s="5" t="s">
        <v>127</v>
      </c>
      <c r="AC58" s="5" t="s">
        <v>128</v>
      </c>
      <c r="AE58" s="5" t="s">
        <v>122</v>
      </c>
      <c r="AF58" s="5" t="s">
        <v>128</v>
      </c>
      <c r="AG58" s="5" t="s">
        <v>126</v>
      </c>
      <c r="AH58" s="5" t="s">
        <v>129</v>
      </c>
      <c r="AI58" s="5" t="s">
        <v>130</v>
      </c>
      <c r="AV58" s="4" t="str">
        <f t="shared" si="12"/>
        <v>00</v>
      </c>
      <c r="AW58" s="4" t="str">
        <f t="shared" si="13"/>
        <v>00</v>
      </c>
      <c r="AX58" s="107" t="str">
        <f t="shared" si="14"/>
        <v>Groep F</v>
      </c>
      <c r="AY58" s="107">
        <f t="shared" si="15"/>
        <v>0</v>
      </c>
      <c r="AZ58" s="107">
        <f t="shared" si="16"/>
        <v>0</v>
      </c>
      <c r="BA58" s="107">
        <f t="shared" si="17"/>
        <v>0</v>
      </c>
      <c r="BB58" s="107">
        <f t="shared" si="18"/>
        <v>0</v>
      </c>
    </row>
    <row r="59" spans="1:54" ht="15.75" x14ac:dyDescent="0.25">
      <c r="A59" s="48"/>
      <c r="B59" s="59">
        <v>1</v>
      </c>
      <c r="C59" s="60" t="str">
        <f>INDEX(V59:V62,MATCH(B59,AI59:AI62,0))</f>
        <v>Duitsland</v>
      </c>
      <c r="D59" s="56"/>
      <c r="E59" s="83">
        <v>12</v>
      </c>
      <c r="F59" s="87">
        <v>43269</v>
      </c>
      <c r="G59" s="85"/>
      <c r="H59" s="75" t="s">
        <v>207</v>
      </c>
      <c r="I59" s="61" t="s">
        <v>3</v>
      </c>
      <c r="J59" s="75" t="s">
        <v>65</v>
      </c>
      <c r="K59" s="85"/>
      <c r="L59" s="48"/>
      <c r="M59" s="48"/>
      <c r="N59" s="48"/>
      <c r="O59" s="48"/>
      <c r="R59" s="4"/>
      <c r="U59" s="4" t="s">
        <v>47</v>
      </c>
      <c r="V59" s="4" t="s">
        <v>53</v>
      </c>
      <c r="W59" s="5">
        <f>(X59*3)+Y59</f>
        <v>0</v>
      </c>
      <c r="X59" s="5">
        <f>IF(G58&gt;K58,1,0)+IF(G61&gt;K61,1,0)+IF(K63&gt;G63,1,0)</f>
        <v>0</v>
      </c>
      <c r="Y59" s="5">
        <f>IF(SUM(G58:G63)+SUM(K58:K63)=0,0,IF(G58=K58,1,0)+IF(G61=K61,1,0)+IF(K63=G63,1,0))</f>
        <v>0</v>
      </c>
      <c r="Z59" s="5">
        <f>IF(G58&lt;K58,1,0)+IF(G61&lt;K61,1,0)+IF(K63&lt;G63,1,0)</f>
        <v>0</v>
      </c>
      <c r="AA59" s="5">
        <f>SUMIF(H:H,V59,G:G)+SUMIF(J:J,V59,K:K)</f>
        <v>0</v>
      </c>
      <c r="AB59" s="5">
        <f>SUMIF(H:H,V59,K:K)+SUMIF(J:J,V59,G:G)</f>
        <v>0</v>
      </c>
      <c r="AC59" s="5">
        <f>AA59-AB59</f>
        <v>0</v>
      </c>
      <c r="AE59" s="5">
        <f>W59*100000</f>
        <v>0</v>
      </c>
      <c r="AF59" s="5">
        <f>AC59*1000</f>
        <v>0</v>
      </c>
      <c r="AG59" s="5">
        <f>AA59*10</f>
        <v>0</v>
      </c>
      <c r="AH59" s="33">
        <f>SUM(AE59:AG59)+AU59+AJ59</f>
        <v>0.04</v>
      </c>
      <c r="AI59" s="5">
        <f>RANK(AH59,AH59:AH62)</f>
        <v>1</v>
      </c>
      <c r="AJ59" s="5">
        <v>0.04</v>
      </c>
      <c r="AK59" s="48" t="str">
        <f>IF(AND(W59=W60,AC59=AC60),V60,"")</f>
        <v>Mexico</v>
      </c>
      <c r="AL59" s="48" t="str">
        <f>IF(AND(W59=W61,AC59=AC61),V61,"")</f>
        <v>Zweden</v>
      </c>
      <c r="AM59" s="48" t="str">
        <f>IF(AND(W59=W62,AC59=AC62),V62,"")</f>
        <v>Zuid-Korea</v>
      </c>
      <c r="AN59" s="48" t="str">
        <f>V59</f>
        <v>Duitsland</v>
      </c>
      <c r="AO59" s="48" t="str">
        <f>CONCATENATE(AK59,AL59,AM59)</f>
        <v>MexicoZwedenZuid-Korea</v>
      </c>
      <c r="AP59" s="5" t="str">
        <f>CONCATENATE(AN59,AO59)</f>
        <v>DuitslandMexicoZwedenZuid-Korea</v>
      </c>
      <c r="AQ59" s="43"/>
      <c r="AR59" s="43">
        <f>IF(AND(AP59=AV59,AX59&gt;BB59),1,0)</f>
        <v>0</v>
      </c>
      <c r="AS59" s="43">
        <f>IF(AND(AP59=AV62,AX62&gt;BB62),1,0)</f>
        <v>0</v>
      </c>
      <c r="AT59" s="43">
        <f>IF(AND(AP59=AW64,BB64&gt;AX64),1,0)</f>
        <v>0</v>
      </c>
      <c r="AU59" s="109">
        <f>SUM(AQ59:AT59)</f>
        <v>0</v>
      </c>
      <c r="AV59" s="4" t="str">
        <f t="shared" si="12"/>
        <v>DuitslandMexico</v>
      </c>
      <c r="AW59" s="4" t="str">
        <f t="shared" si="13"/>
        <v>MexicoDuitsland</v>
      </c>
      <c r="AX59" s="107">
        <f t="shared" si="14"/>
        <v>0</v>
      </c>
      <c r="AY59" s="107" t="str">
        <f t="shared" si="15"/>
        <v>Duitsland</v>
      </c>
      <c r="AZ59" s="107" t="str">
        <f t="shared" si="16"/>
        <v>-</v>
      </c>
      <c r="BA59" s="107" t="str">
        <f t="shared" si="17"/>
        <v>Mexico</v>
      </c>
      <c r="BB59" s="107">
        <f t="shared" si="18"/>
        <v>0</v>
      </c>
    </row>
    <row r="60" spans="1:54" ht="15.75" x14ac:dyDescent="0.25">
      <c r="A60" s="48"/>
      <c r="B60" s="62">
        <v>2</v>
      </c>
      <c r="C60" s="63" t="str">
        <f>INDEX(V59:V62,MATCH(B60,AI59:AI62,0))</f>
        <v>Mexico</v>
      </c>
      <c r="D60" s="56"/>
      <c r="E60" s="83">
        <v>28</v>
      </c>
      <c r="F60" s="87">
        <v>43274</v>
      </c>
      <c r="G60" s="85"/>
      <c r="H60" s="75" t="s">
        <v>65</v>
      </c>
      <c r="I60" s="61" t="s">
        <v>3</v>
      </c>
      <c r="J60" s="75" t="s">
        <v>6</v>
      </c>
      <c r="K60" s="85"/>
      <c r="L60" s="48"/>
      <c r="M60" s="48"/>
      <c r="N60" s="48"/>
      <c r="O60" s="48"/>
      <c r="R60" s="4"/>
      <c r="U60" s="4" t="s">
        <v>50</v>
      </c>
      <c r="V60" s="4" t="s">
        <v>6</v>
      </c>
      <c r="W60" s="5">
        <f t="shared" ref="W60:W62" si="61">(X60*3)+Y60</f>
        <v>0</v>
      </c>
      <c r="X60" s="5">
        <f>IF(K58&gt;G58,1,0)+IF(K60&gt;G60,1,0)+IF(G62&gt;K62,1,0)</f>
        <v>0</v>
      </c>
      <c r="Y60" s="5">
        <f>IF(SUM(G58:G63)+SUM(K58:K63)=0,0,IF(K58=G58,1,0)+IF(K60=G60,1,0)+IF(G62=K62,1,0))</f>
        <v>0</v>
      </c>
      <c r="Z60" s="5">
        <f>IF(K58&lt;G58,1,0)+IF(K60&lt;G60,1,0)+IF(G62&lt;K62,1,0)</f>
        <v>0</v>
      </c>
      <c r="AA60" s="5">
        <f>SUMIF(H:H,V60,G:G)+SUMIF(J:J,V60,K:K)</f>
        <v>0</v>
      </c>
      <c r="AB60" s="5">
        <f>SUMIF(H:H,V60,K:K)+SUMIF(J:J,V60,G:G)</f>
        <v>0</v>
      </c>
      <c r="AC60" s="5">
        <f t="shared" ref="AC60:AC62" si="62">AA60-AB60</f>
        <v>0</v>
      </c>
      <c r="AE60" s="5">
        <f t="shared" ref="AE60:AE62" si="63">W60*100000</f>
        <v>0</v>
      </c>
      <c r="AF60" s="5">
        <f t="shared" ref="AF60:AF62" si="64">AC60*1000</f>
        <v>0</v>
      </c>
      <c r="AG60" s="5">
        <f t="shared" ref="AG60:AG62" si="65">AA60*10</f>
        <v>0</v>
      </c>
      <c r="AH60" s="33">
        <f t="shared" ref="AH60:AH62" si="66">SUM(AE60:AG60)+AU60+AJ60</f>
        <v>0.03</v>
      </c>
      <c r="AI60" s="5">
        <f>RANK(AH60,AH59:AH62)</f>
        <v>2</v>
      </c>
      <c r="AJ60" s="5">
        <v>0.03</v>
      </c>
      <c r="AK60" s="48" t="str">
        <f>IF(AND(W60=W59,AC60=AC59),V59,"")</f>
        <v>Duitsland</v>
      </c>
      <c r="AL60" s="48" t="str">
        <f>IF(AND(W60=W61,AC60=AC61),V61,"")</f>
        <v>Zweden</v>
      </c>
      <c r="AM60" s="48" t="str">
        <f>IF(AND(W60=W62,AC60=AC62),V62,"")</f>
        <v>Zuid-Korea</v>
      </c>
      <c r="AN60" s="48" t="str">
        <f t="shared" ref="AN60:AN62" si="67">V60</f>
        <v>Mexico</v>
      </c>
      <c r="AO60" s="48" t="str">
        <f t="shared" ref="AO60:AO62" si="68">CONCATENATE(AK60,AL60,AM60)</f>
        <v>DuitslandZwedenZuid-Korea</v>
      </c>
      <c r="AP60" s="5" t="str">
        <f t="shared" ref="AP60:AP62" si="69">CONCATENATE(AN60,AO60)</f>
        <v>MexicoDuitslandZwedenZuid-Korea</v>
      </c>
      <c r="AQ60" s="43">
        <f>IF(AND(AP60=AW59,BB59&gt;AX59),1,0)</f>
        <v>0</v>
      </c>
      <c r="AR60" s="43"/>
      <c r="AS60" s="43">
        <f>IF(AND(AP60=AV63,AX63&gt;BB63),1,0)</f>
        <v>0</v>
      </c>
      <c r="AT60" s="43">
        <f>IF(AND(AP60=AW61,BB61&gt;AX61),1,0)</f>
        <v>0</v>
      </c>
      <c r="AU60" s="109">
        <f t="shared" ref="AU60:AU62" si="70">SUM(AQ60:AT60)</f>
        <v>0</v>
      </c>
      <c r="AV60" s="4" t="str">
        <f t="shared" si="12"/>
        <v>ZwedenZuid-Korea</v>
      </c>
      <c r="AW60" s="4" t="str">
        <f t="shared" si="13"/>
        <v>Zuid-KoreaZweden</v>
      </c>
      <c r="AX60" s="107">
        <f t="shared" si="14"/>
        <v>0</v>
      </c>
      <c r="AY60" s="107" t="str">
        <f t="shared" si="15"/>
        <v>Zweden</v>
      </c>
      <c r="AZ60" s="107" t="str">
        <f t="shared" si="16"/>
        <v>-</v>
      </c>
      <c r="BA60" s="107" t="str">
        <f t="shared" si="17"/>
        <v>Zuid-Korea</v>
      </c>
      <c r="BB60" s="107">
        <f t="shared" si="18"/>
        <v>0</v>
      </c>
    </row>
    <row r="61" spans="1:54" ht="15.75" x14ac:dyDescent="0.25">
      <c r="A61" s="48"/>
      <c r="B61" s="62">
        <v>3</v>
      </c>
      <c r="C61" s="63" t="str">
        <f>INDEX(V59:V62,MATCH(B61,AI59:AI62,0))</f>
        <v>Zweden</v>
      </c>
      <c r="D61" s="56"/>
      <c r="E61" s="83">
        <v>29</v>
      </c>
      <c r="F61" s="87">
        <v>43274</v>
      </c>
      <c r="G61" s="85"/>
      <c r="H61" s="75" t="s">
        <v>53</v>
      </c>
      <c r="I61" s="61" t="s">
        <v>3</v>
      </c>
      <c r="J61" s="71" t="s">
        <v>207</v>
      </c>
      <c r="K61" s="85"/>
      <c r="L61" s="48"/>
      <c r="M61" s="48"/>
      <c r="N61" s="48"/>
      <c r="O61" s="48"/>
      <c r="R61" s="4"/>
      <c r="U61" s="4" t="s">
        <v>51</v>
      </c>
      <c r="V61" s="4" t="s">
        <v>207</v>
      </c>
      <c r="W61" s="5">
        <f t="shared" si="61"/>
        <v>0</v>
      </c>
      <c r="X61" s="5">
        <f>IF(G59&gt;K59,1,0)+IF(K61&gt;G61,1,0)+IF(K62&gt;G62,1,0)</f>
        <v>0</v>
      </c>
      <c r="Y61" s="5">
        <f>IF(SUM(G58:G63)+SUM(K58:K63)=0,0,IF(G59=K59,1,0)+IF(K61=G61,1,0)+IF(K62=G62,1,0))</f>
        <v>0</v>
      </c>
      <c r="Z61" s="5">
        <f>IF(G59&lt;K59,1,0)+IF(K61&lt;G61,1,0)+IF(K62&lt;G62,1,0)</f>
        <v>0</v>
      </c>
      <c r="AA61" s="5">
        <f>SUMIF(H:H,V61,G:G)+SUMIF(J:J,V61,K:K)</f>
        <v>0</v>
      </c>
      <c r="AB61" s="5">
        <f>SUMIF(H:H,V61,K:K)+SUMIF(J:J,V61,G:G)</f>
        <v>0</v>
      </c>
      <c r="AC61" s="5">
        <f t="shared" si="62"/>
        <v>0</v>
      </c>
      <c r="AE61" s="5">
        <f t="shared" si="63"/>
        <v>0</v>
      </c>
      <c r="AF61" s="5">
        <f t="shared" si="64"/>
        <v>0</v>
      </c>
      <c r="AG61" s="5">
        <f t="shared" si="65"/>
        <v>0</v>
      </c>
      <c r="AH61" s="33">
        <f t="shared" si="66"/>
        <v>0.02</v>
      </c>
      <c r="AI61" s="5">
        <f>RANK(AH61,AH59:AH62)</f>
        <v>3</v>
      </c>
      <c r="AJ61" s="5">
        <v>0.02</v>
      </c>
      <c r="AK61" s="48" t="str">
        <f>IF(AND(W61=W59,AC61=AC59),V59,"")</f>
        <v>Duitsland</v>
      </c>
      <c r="AL61" s="48" t="str">
        <f>IF(AND(W61=W60,AC61=AC60),V60,"")</f>
        <v>Mexico</v>
      </c>
      <c r="AM61" s="48" t="str">
        <f>IF(AND(W61=W62,AC61=AC62),V62,"")</f>
        <v>Zuid-Korea</v>
      </c>
      <c r="AN61" s="48" t="str">
        <f t="shared" si="67"/>
        <v>Zweden</v>
      </c>
      <c r="AO61" s="48" t="str">
        <f t="shared" si="68"/>
        <v>DuitslandMexicoZuid-Korea</v>
      </c>
      <c r="AP61" s="5" t="str">
        <f t="shared" si="69"/>
        <v>ZwedenDuitslandMexicoZuid-Korea</v>
      </c>
      <c r="AQ61" s="43">
        <f>IF(AND(AP61=AW62,BB62&gt;AX62),1,0)</f>
        <v>0</v>
      </c>
      <c r="AR61" s="43">
        <f>IF(AND(AP61=AW63,BB63&gt;AX63),1,0)</f>
        <v>0</v>
      </c>
      <c r="AS61" s="43"/>
      <c r="AT61" s="43">
        <f>IF(AND(AP61=AV60,AX60&gt;BB60),1,0)</f>
        <v>0</v>
      </c>
      <c r="AU61" s="109">
        <f t="shared" si="70"/>
        <v>0</v>
      </c>
      <c r="AV61" s="4" t="str">
        <f t="shared" si="12"/>
        <v>Zuid-KoreaMexico</v>
      </c>
      <c r="AW61" s="4" t="str">
        <f t="shared" si="13"/>
        <v>MexicoZuid-Korea</v>
      </c>
      <c r="AX61" s="107">
        <f t="shared" si="14"/>
        <v>0</v>
      </c>
      <c r="AY61" s="107" t="str">
        <f t="shared" si="15"/>
        <v>Zuid-Korea</v>
      </c>
      <c r="AZ61" s="107" t="str">
        <f t="shared" si="16"/>
        <v>-</v>
      </c>
      <c r="BA61" s="107" t="str">
        <f t="shared" si="17"/>
        <v>Mexico</v>
      </c>
      <c r="BB61" s="107">
        <f t="shared" si="18"/>
        <v>0</v>
      </c>
    </row>
    <row r="62" spans="1:54" ht="16.5" thickBot="1" x14ac:dyDescent="0.3">
      <c r="A62" s="48"/>
      <c r="B62" s="64">
        <v>4</v>
      </c>
      <c r="C62" s="65" t="str">
        <f>INDEX(V59:V62,MATCH(B62,AI59:AI62,0))</f>
        <v>Zuid-Korea</v>
      </c>
      <c r="D62" s="56"/>
      <c r="E62" s="83">
        <v>41</v>
      </c>
      <c r="F62" s="87">
        <v>43278</v>
      </c>
      <c r="G62" s="85"/>
      <c r="H62" s="75" t="s">
        <v>6</v>
      </c>
      <c r="I62" s="61" t="s">
        <v>3</v>
      </c>
      <c r="J62" s="75" t="s">
        <v>207</v>
      </c>
      <c r="K62" s="85"/>
      <c r="L62" s="48"/>
      <c r="M62" s="48"/>
      <c r="N62" s="48"/>
      <c r="O62" s="48"/>
      <c r="R62" s="4"/>
      <c r="U62" s="4" t="s">
        <v>52</v>
      </c>
      <c r="V62" s="4" t="s">
        <v>65</v>
      </c>
      <c r="W62" s="5">
        <f t="shared" si="61"/>
        <v>0</v>
      </c>
      <c r="X62" s="5">
        <f>IF(K59&gt;G59,1,0)+IF(G60&gt;K60,1,0)+IF(G63&gt;K63,1,0)</f>
        <v>0</v>
      </c>
      <c r="Y62" s="5">
        <f>IF(SUM(G58:G63)+SUM(K58:K63)=0,0,IF(K59=G59,1,0)+IF(G60=K60,1,0)+IF(G63=K63,1,0))</f>
        <v>0</v>
      </c>
      <c r="Z62" s="5">
        <f>IF(K59&lt;G59,1,0)+IF(G60&lt;K60,1,0)+IF(G63&lt;K63,1,0)</f>
        <v>0</v>
      </c>
      <c r="AA62" s="5">
        <f>SUMIF(H:H,V62,G:G)+SUMIF(J:J,V62,K:K)</f>
        <v>0</v>
      </c>
      <c r="AB62" s="5">
        <f>SUMIF(H:H,V62,K:K)+SUMIF(J:J,V62,G:G)</f>
        <v>0</v>
      </c>
      <c r="AC62" s="5">
        <f t="shared" si="62"/>
        <v>0</v>
      </c>
      <c r="AE62" s="5">
        <f t="shared" si="63"/>
        <v>0</v>
      </c>
      <c r="AF62" s="5">
        <f t="shared" si="64"/>
        <v>0</v>
      </c>
      <c r="AG62" s="5">
        <f t="shared" si="65"/>
        <v>0</v>
      </c>
      <c r="AH62" s="33">
        <f t="shared" si="66"/>
        <v>0.01</v>
      </c>
      <c r="AI62" s="5">
        <f>RANK(AH62,AH59:AH62)</f>
        <v>4</v>
      </c>
      <c r="AJ62" s="5">
        <v>0.01</v>
      </c>
      <c r="AK62" s="48" t="str">
        <f>IF(AND(W62=W59,AC62=AC59),V59,"")</f>
        <v>Duitsland</v>
      </c>
      <c r="AL62" s="48" t="str">
        <f>IF(AND(W62=W60,AC62=AC60),V60,"")</f>
        <v>Mexico</v>
      </c>
      <c r="AM62" s="48" t="str">
        <f>IF(AND(W62=W61,AC62=AC61),V61,"")</f>
        <v>Zweden</v>
      </c>
      <c r="AN62" s="48" t="str">
        <f t="shared" si="67"/>
        <v>Zuid-Korea</v>
      </c>
      <c r="AO62" s="48" t="str">
        <f t="shared" si="68"/>
        <v>DuitslandMexicoZweden</v>
      </c>
      <c r="AP62" s="5" t="str">
        <f t="shared" si="69"/>
        <v>Zuid-KoreaDuitslandMexicoZweden</v>
      </c>
      <c r="AQ62" s="43">
        <f>IF(AND(AP62=AV64,AX64&gt;BB64),1,0)</f>
        <v>0</v>
      </c>
      <c r="AR62" s="43">
        <f>IF(AND(AP62=AV61,AX61&gt;BB61),1,0)</f>
        <v>0</v>
      </c>
      <c r="AS62" s="43">
        <f>IF(AND(AP62=AW60,BB60&gt;AX60),1,0)</f>
        <v>0</v>
      </c>
      <c r="AT62" s="43"/>
      <c r="AU62" s="109">
        <f t="shared" si="70"/>
        <v>0</v>
      </c>
      <c r="AV62" s="4" t="str">
        <f t="shared" si="12"/>
        <v>DuitslandZweden</v>
      </c>
      <c r="AW62" s="4" t="str">
        <f t="shared" si="13"/>
        <v>ZwedenDuitsland</v>
      </c>
      <c r="AX62" s="107">
        <f t="shared" si="14"/>
        <v>0</v>
      </c>
      <c r="AY62" s="107" t="str">
        <f t="shared" si="15"/>
        <v>Duitsland</v>
      </c>
      <c r="AZ62" s="107" t="str">
        <f t="shared" si="16"/>
        <v>-</v>
      </c>
      <c r="BA62" s="107" t="str">
        <f t="shared" si="17"/>
        <v>Zweden</v>
      </c>
      <c r="BB62" s="107">
        <f t="shared" si="18"/>
        <v>0</v>
      </c>
    </row>
    <row r="63" spans="1:54" ht="16.5" thickBot="1" x14ac:dyDescent="0.3">
      <c r="A63" s="48"/>
      <c r="B63" s="55"/>
      <c r="C63" s="56"/>
      <c r="D63" s="56"/>
      <c r="E63" s="84">
        <v>42</v>
      </c>
      <c r="F63" s="88">
        <v>43278</v>
      </c>
      <c r="G63" s="102"/>
      <c r="H63" s="72" t="s">
        <v>65</v>
      </c>
      <c r="I63" s="66" t="s">
        <v>3</v>
      </c>
      <c r="J63" s="76" t="s">
        <v>53</v>
      </c>
      <c r="K63" s="102"/>
      <c r="L63" s="48"/>
      <c r="M63" s="48"/>
      <c r="N63" s="48"/>
      <c r="O63" s="48"/>
      <c r="R63" s="4"/>
      <c r="AV63" s="4" t="str">
        <f t="shared" si="12"/>
        <v>MexicoZweden</v>
      </c>
      <c r="AW63" s="4" t="str">
        <f t="shared" si="13"/>
        <v>ZwedenMexico</v>
      </c>
      <c r="AX63" s="107">
        <f t="shared" si="14"/>
        <v>0</v>
      </c>
      <c r="AY63" s="107" t="str">
        <f t="shared" si="15"/>
        <v>Mexico</v>
      </c>
      <c r="AZ63" s="107" t="str">
        <f t="shared" si="16"/>
        <v>-</v>
      </c>
      <c r="BA63" s="107" t="str">
        <f t="shared" si="17"/>
        <v>Zweden</v>
      </c>
      <c r="BB63" s="107">
        <f t="shared" si="18"/>
        <v>0</v>
      </c>
    </row>
    <row r="64" spans="1:54" ht="15.75" thickBot="1" x14ac:dyDescent="0.3">
      <c r="A64" s="48"/>
      <c r="B64" s="55"/>
      <c r="C64" s="56"/>
      <c r="D64" s="56"/>
      <c r="E64" s="56"/>
      <c r="F64" s="56"/>
      <c r="G64" s="55"/>
      <c r="H64" s="55"/>
      <c r="I64" s="55"/>
      <c r="J64" s="55"/>
      <c r="K64" s="55"/>
      <c r="L64" s="48"/>
      <c r="M64" s="67" t="s">
        <v>104</v>
      </c>
      <c r="N64" s="68" t="s">
        <v>101</v>
      </c>
      <c r="O64" s="69" t="s">
        <v>105</v>
      </c>
      <c r="R64" s="4"/>
      <c r="AV64" s="4" t="str">
        <f t="shared" si="12"/>
        <v>Zuid-KoreaDuitsland</v>
      </c>
      <c r="AW64" s="4" t="str">
        <f t="shared" si="13"/>
        <v>DuitslandZuid-Korea</v>
      </c>
      <c r="AX64" s="107">
        <f t="shared" si="14"/>
        <v>0</v>
      </c>
      <c r="AY64" s="107" t="str">
        <f t="shared" si="15"/>
        <v>Zuid-Korea</v>
      </c>
      <c r="AZ64" s="107" t="str">
        <f t="shared" si="16"/>
        <v>-</v>
      </c>
      <c r="BA64" s="107" t="str">
        <f t="shared" si="17"/>
        <v>Duitsland</v>
      </c>
      <c r="BB64" s="107">
        <f t="shared" si="18"/>
        <v>0</v>
      </c>
    </row>
    <row r="65" spans="1:54" ht="15.75" thickBot="1" x14ac:dyDescent="0.3">
      <c r="A65" s="48"/>
      <c r="B65" s="55"/>
      <c r="C65" s="56"/>
      <c r="D65" s="56"/>
      <c r="E65" s="56"/>
      <c r="F65" s="56"/>
      <c r="G65" s="55"/>
      <c r="H65" s="55"/>
      <c r="I65" s="55"/>
      <c r="J65" s="55"/>
      <c r="K65" s="55"/>
      <c r="L65" s="48"/>
      <c r="M65" s="112"/>
      <c r="N65" s="100" t="s">
        <v>3</v>
      </c>
      <c r="O65" s="113"/>
      <c r="R65" s="4"/>
      <c r="AV65" s="4" t="str">
        <f t="shared" si="12"/>
        <v>00</v>
      </c>
      <c r="AW65" s="4" t="str">
        <f t="shared" si="13"/>
        <v>00</v>
      </c>
      <c r="AX65" s="107">
        <f t="shared" si="14"/>
        <v>0</v>
      </c>
      <c r="AY65" s="107">
        <f t="shared" si="15"/>
        <v>0</v>
      </c>
      <c r="AZ65" s="107">
        <f t="shared" si="16"/>
        <v>0</v>
      </c>
      <c r="BA65" s="107">
        <f t="shared" si="17"/>
        <v>0</v>
      </c>
      <c r="BB65" s="107">
        <f t="shared" si="18"/>
        <v>0</v>
      </c>
    </row>
    <row r="66" spans="1:54" ht="15.75" thickBot="1" x14ac:dyDescent="0.3">
      <c r="A66" s="48"/>
      <c r="B66" s="55"/>
      <c r="C66" s="56"/>
      <c r="D66" s="56"/>
      <c r="E66" s="56"/>
      <c r="F66" s="56"/>
      <c r="G66" s="55"/>
      <c r="H66" s="55"/>
      <c r="I66" s="55"/>
      <c r="J66" s="55"/>
      <c r="K66" s="55"/>
      <c r="L66" s="48"/>
      <c r="M66" s="48"/>
      <c r="N66" s="99">
        <v>43291</v>
      </c>
      <c r="O66" s="48"/>
      <c r="R66" s="4"/>
      <c r="AV66" s="4" t="str">
        <f t="shared" si="12"/>
        <v>00</v>
      </c>
      <c r="AW66" s="4" t="str">
        <f t="shared" si="13"/>
        <v>00</v>
      </c>
      <c r="AX66" s="107">
        <f t="shared" si="14"/>
        <v>0</v>
      </c>
      <c r="AY66" s="107">
        <f t="shared" si="15"/>
        <v>0</v>
      </c>
      <c r="AZ66" s="107">
        <f t="shared" si="16"/>
        <v>0</v>
      </c>
      <c r="BA66" s="107">
        <f t="shared" si="17"/>
        <v>0</v>
      </c>
      <c r="BB66" s="107">
        <f t="shared" si="18"/>
        <v>0</v>
      </c>
    </row>
    <row r="67" spans="1:54" ht="15.75" thickBot="1" x14ac:dyDescent="0.3">
      <c r="A67" s="48"/>
      <c r="B67" s="55"/>
      <c r="C67" s="56"/>
      <c r="D67" s="56"/>
      <c r="E67" s="77" t="s">
        <v>213</v>
      </c>
      <c r="F67" s="78" t="s">
        <v>214</v>
      </c>
      <c r="G67" s="138" t="s">
        <v>221</v>
      </c>
      <c r="H67" s="139"/>
      <c r="I67" s="139"/>
      <c r="J67" s="139"/>
      <c r="K67" s="140"/>
      <c r="L67" s="48"/>
      <c r="M67" s="48"/>
      <c r="N67" s="48"/>
      <c r="O67" s="48"/>
      <c r="R67" s="4"/>
      <c r="AV67" s="4" t="str">
        <f t="shared" si="12"/>
        <v>00</v>
      </c>
      <c r="AW67" s="4" t="str">
        <f t="shared" si="13"/>
        <v>00</v>
      </c>
      <c r="AX67" s="107">
        <f t="shared" si="14"/>
        <v>0</v>
      </c>
      <c r="AY67" s="107">
        <f t="shared" si="15"/>
        <v>0</v>
      </c>
      <c r="AZ67" s="107">
        <f t="shared" si="16"/>
        <v>0</v>
      </c>
      <c r="BA67" s="107">
        <f t="shared" si="17"/>
        <v>0</v>
      </c>
      <c r="BB67" s="107">
        <f t="shared" si="18"/>
        <v>0</v>
      </c>
    </row>
    <row r="68" spans="1:54" ht="16.5" thickBot="1" x14ac:dyDescent="0.3">
      <c r="A68" s="48"/>
      <c r="B68" s="55"/>
      <c r="C68" s="56"/>
      <c r="D68" s="56"/>
      <c r="E68" s="82">
        <v>13</v>
      </c>
      <c r="F68" s="86">
        <v>43269</v>
      </c>
      <c r="G68" s="85"/>
      <c r="H68" s="79" t="s">
        <v>61</v>
      </c>
      <c r="I68" s="80" t="s">
        <v>3</v>
      </c>
      <c r="J68" s="81" t="s">
        <v>208</v>
      </c>
      <c r="K68" s="85"/>
      <c r="L68" s="48"/>
      <c r="M68" s="67" t="s">
        <v>106</v>
      </c>
      <c r="N68" s="68" t="s">
        <v>102</v>
      </c>
      <c r="O68" s="69" t="s">
        <v>107</v>
      </c>
      <c r="R68" s="4"/>
      <c r="W68" s="5" t="s">
        <v>122</v>
      </c>
      <c r="X68" s="5" t="s">
        <v>123</v>
      </c>
      <c r="Y68" s="5" t="s">
        <v>124</v>
      </c>
      <c r="Z68" s="5" t="s">
        <v>125</v>
      </c>
      <c r="AA68" s="5" t="s">
        <v>126</v>
      </c>
      <c r="AB68" s="5" t="s">
        <v>127</v>
      </c>
      <c r="AC68" s="5" t="s">
        <v>128</v>
      </c>
      <c r="AE68" s="5" t="s">
        <v>122</v>
      </c>
      <c r="AF68" s="5" t="s">
        <v>128</v>
      </c>
      <c r="AG68" s="5" t="s">
        <v>126</v>
      </c>
      <c r="AH68" s="5" t="s">
        <v>129</v>
      </c>
      <c r="AI68" s="5" t="s">
        <v>130</v>
      </c>
      <c r="AV68" s="4" t="str">
        <f t="shared" si="12"/>
        <v>00</v>
      </c>
      <c r="AW68" s="4" t="str">
        <f t="shared" si="13"/>
        <v>00</v>
      </c>
      <c r="AX68" s="107" t="str">
        <f t="shared" si="14"/>
        <v>Groep G</v>
      </c>
      <c r="AY68" s="107">
        <f t="shared" si="15"/>
        <v>0</v>
      </c>
      <c r="AZ68" s="107">
        <f t="shared" si="16"/>
        <v>0</v>
      </c>
      <c r="BA68" s="107">
        <f t="shared" si="17"/>
        <v>0</v>
      </c>
      <c r="BB68" s="107">
        <f t="shared" si="18"/>
        <v>0</v>
      </c>
    </row>
    <row r="69" spans="1:54" ht="16.5" thickBot="1" x14ac:dyDescent="0.3">
      <c r="A69" s="48"/>
      <c r="B69" s="59">
        <v>1</v>
      </c>
      <c r="C69" s="60" t="str">
        <f>INDEX(V69:V72,MATCH(B69,AI69:AI72,0))</f>
        <v>België</v>
      </c>
      <c r="D69" s="56"/>
      <c r="E69" s="83">
        <v>14</v>
      </c>
      <c r="F69" s="87">
        <v>43269</v>
      </c>
      <c r="G69" s="85"/>
      <c r="H69" s="75" t="s">
        <v>209</v>
      </c>
      <c r="I69" s="61" t="s">
        <v>3</v>
      </c>
      <c r="J69" s="75" t="s">
        <v>32</v>
      </c>
      <c r="K69" s="85"/>
      <c r="L69" s="48"/>
      <c r="M69" s="112"/>
      <c r="N69" s="100" t="s">
        <v>3</v>
      </c>
      <c r="O69" s="113"/>
      <c r="R69" s="4"/>
      <c r="U69" s="4" t="s">
        <v>55</v>
      </c>
      <c r="V69" s="4" t="s">
        <v>61</v>
      </c>
      <c r="W69" s="5">
        <f>(X69*3)+Y69</f>
        <v>0</v>
      </c>
      <c r="X69" s="5">
        <f>IF(G68&gt;K68,1,0)+IF(G70&gt;K70,1,0)+IF(K73&gt;G73,1,0)</f>
        <v>0</v>
      </c>
      <c r="Y69" s="5">
        <f>IF(SUM(G68:G73)+SUM(K68:K73)=0,0,IF(G68=K68,1,0)+IF(G70=K70,1,0)+IF(K73=G73,1,0))</f>
        <v>0</v>
      </c>
      <c r="Z69" s="5">
        <f>IF(G68&lt;K68,1,0)+IF(G70&lt;K70,1,0)+IF(K73&lt;G73,1,0)</f>
        <v>0</v>
      </c>
      <c r="AA69" s="5">
        <f>SUMIF(H:H,V69,G:G)+SUMIF(J:J,V69,K:K)</f>
        <v>0</v>
      </c>
      <c r="AB69" s="5">
        <f>SUMIF(H:H,V69,K:K)+SUMIF(J:J,V69,G:G)</f>
        <v>0</v>
      </c>
      <c r="AC69" s="5">
        <f>AA69-AB69</f>
        <v>0</v>
      </c>
      <c r="AE69" s="5">
        <f>W69*100000</f>
        <v>0</v>
      </c>
      <c r="AF69" s="5">
        <f>AC69*1000</f>
        <v>0</v>
      </c>
      <c r="AG69" s="5">
        <f>AA69*10</f>
        <v>0</v>
      </c>
      <c r="AH69" s="33">
        <f>SUM(AE69:AG69)+AU69+AJ69</f>
        <v>0.04</v>
      </c>
      <c r="AI69" s="5">
        <f>RANK(AH69,AH69:AH72)</f>
        <v>1</v>
      </c>
      <c r="AJ69" s="5">
        <v>0.04</v>
      </c>
      <c r="AK69" s="48" t="str">
        <f>IF(AND(W69=W70,AC69=AC70),V70,"")</f>
        <v>Panama</v>
      </c>
      <c r="AL69" s="48" t="str">
        <f>IF(AND(W69=W71,AC69=AC71),V71,"")</f>
        <v>Tunesië</v>
      </c>
      <c r="AM69" s="48" t="str">
        <f>IF(AND(W69=W72,AC69=AC72),V72,"")</f>
        <v>Engeland</v>
      </c>
      <c r="AN69" s="48" t="str">
        <f>V69</f>
        <v>België</v>
      </c>
      <c r="AO69" s="48" t="str">
        <f>CONCATENATE(AK69,AL69,AM69)</f>
        <v>PanamaTunesiëEngeland</v>
      </c>
      <c r="AP69" s="5" t="str">
        <f>CONCATENATE(AN69,AO69)</f>
        <v>BelgiëPanamaTunesiëEngeland</v>
      </c>
      <c r="AQ69" s="43"/>
      <c r="AR69" s="43">
        <f>IF(AND(AP69=AV69,AX69&gt;BB69),1,0)</f>
        <v>0</v>
      </c>
      <c r="AS69" s="43">
        <f>IF(AND(AP69=AV71,AX71&gt;BB71),1,0)</f>
        <v>0</v>
      </c>
      <c r="AT69" s="43">
        <f>IF(AND(AP69=AW74,BB74&gt;AX74),1,0)</f>
        <v>0</v>
      </c>
      <c r="AU69" s="109">
        <f>SUM(AQ69:AT69)</f>
        <v>0</v>
      </c>
      <c r="AV69" s="4" t="str">
        <f t="shared" si="12"/>
        <v>BelgiëPanama</v>
      </c>
      <c r="AW69" s="4" t="str">
        <f t="shared" si="13"/>
        <v>PanamaBelgië</v>
      </c>
      <c r="AX69" s="107">
        <f t="shared" si="14"/>
        <v>0</v>
      </c>
      <c r="AY69" s="107" t="str">
        <f t="shared" si="15"/>
        <v>België</v>
      </c>
      <c r="AZ69" s="107" t="str">
        <f t="shared" si="16"/>
        <v>-</v>
      </c>
      <c r="BA69" s="107" t="str">
        <f t="shared" si="17"/>
        <v>Panama</v>
      </c>
      <c r="BB69" s="107">
        <f t="shared" si="18"/>
        <v>0</v>
      </c>
    </row>
    <row r="70" spans="1:54" ht="15.75" x14ac:dyDescent="0.25">
      <c r="A70" s="48"/>
      <c r="B70" s="62">
        <v>2</v>
      </c>
      <c r="C70" s="63" t="str">
        <f>INDEX(V69:V72,MATCH(B70,AI69:AI72,0))</f>
        <v>Panama</v>
      </c>
      <c r="D70" s="56"/>
      <c r="E70" s="83">
        <v>27</v>
      </c>
      <c r="F70" s="87">
        <v>43274</v>
      </c>
      <c r="G70" s="85"/>
      <c r="H70" s="75" t="s">
        <v>61</v>
      </c>
      <c r="I70" s="61" t="s">
        <v>3</v>
      </c>
      <c r="J70" s="71" t="s">
        <v>209</v>
      </c>
      <c r="K70" s="85"/>
      <c r="L70" s="48"/>
      <c r="M70" s="48"/>
      <c r="N70" s="99">
        <v>43292</v>
      </c>
      <c r="O70" s="48"/>
      <c r="R70" s="4"/>
      <c r="U70" s="4" t="s">
        <v>58</v>
      </c>
      <c r="V70" s="4" t="s">
        <v>208</v>
      </c>
      <c r="W70" s="5">
        <f t="shared" ref="W70:W72" si="71">(X70*3)+Y70</f>
        <v>0</v>
      </c>
      <c r="X70" s="5">
        <f>IF(K68&gt;G68,1,0)+IF(K71&gt;G71,1,0)+IF(G72&gt;K72,1,0)</f>
        <v>0</v>
      </c>
      <c r="Y70" s="5">
        <f>IF(SUM(G68:G73)+SUM(K68:K73)=0,0,IF(K68=G68,1,0)+IF(K71=G71,1,0)+IF(G72=K72,1,0))</f>
        <v>0</v>
      </c>
      <c r="Z70" s="5">
        <f>IF(K68&lt;G68,1,0)+IF(K71&lt;G71,1,0)+IF(G72&lt;K72,1,0)</f>
        <v>0</v>
      </c>
      <c r="AA70" s="5">
        <f>SUMIF(H:H,V70,G:G)+SUMIF(J:J,V70,K:K)</f>
        <v>0</v>
      </c>
      <c r="AB70" s="5">
        <f>SUMIF(H:H,V70,K:K)+SUMIF(J:J,V70,G:G)</f>
        <v>0</v>
      </c>
      <c r="AC70" s="5">
        <f t="shared" ref="AC70:AC72" si="72">AA70-AB70</f>
        <v>0</v>
      </c>
      <c r="AE70" s="5">
        <f t="shared" ref="AE70:AE72" si="73">W70*100000</f>
        <v>0</v>
      </c>
      <c r="AF70" s="5">
        <f t="shared" ref="AF70:AF72" si="74">AC70*1000</f>
        <v>0</v>
      </c>
      <c r="AG70" s="5">
        <f t="shared" ref="AG70:AG72" si="75">AA70*10</f>
        <v>0</v>
      </c>
      <c r="AH70" s="33">
        <f t="shared" ref="AH70:AH72" si="76">SUM(AE70:AG70)+AU70+AJ70</f>
        <v>0.03</v>
      </c>
      <c r="AI70" s="5">
        <f>RANK(AH70,AH69:AH72)</f>
        <v>2</v>
      </c>
      <c r="AJ70" s="5">
        <v>0.03</v>
      </c>
      <c r="AK70" s="48" t="str">
        <f>IF(AND(W70=W69,AC70=AC69),V69,"")</f>
        <v>België</v>
      </c>
      <c r="AL70" s="48" t="str">
        <f>IF(AND(W70=W71,AC70=AC71),V71,"")</f>
        <v>Tunesië</v>
      </c>
      <c r="AM70" s="48" t="str">
        <f>IF(AND(W70=W72,AC70=AC72),V72,"")</f>
        <v>Engeland</v>
      </c>
      <c r="AN70" s="48" t="str">
        <f t="shared" ref="AN70:AN72" si="77">V70</f>
        <v>Panama</v>
      </c>
      <c r="AO70" s="48" t="str">
        <f t="shared" ref="AO70:AO72" si="78">CONCATENATE(AK70,AL70,AM70)</f>
        <v>BelgiëTunesiëEngeland</v>
      </c>
      <c r="AP70" s="5" t="str">
        <f t="shared" ref="AP70:AP72" si="79">CONCATENATE(AN70,AO70)</f>
        <v>PanamaBelgiëTunesiëEngeland</v>
      </c>
      <c r="AQ70" s="43">
        <f>IF(AND(AP70=AW69,BB69&gt;AX69),1,0)</f>
        <v>0</v>
      </c>
      <c r="AR70" s="43"/>
      <c r="AS70" s="43">
        <f>IF(AND(AP70=AV73,AX73&gt;BB73),1,0)</f>
        <v>0</v>
      </c>
      <c r="AT70" s="43">
        <f>IF(AND(AP70=AW72,BB72&gt;AX72),1,0)</f>
        <v>0</v>
      </c>
      <c r="AU70" s="109">
        <f t="shared" ref="AU70:AU72" si="80">SUM(AQ70:AT70)</f>
        <v>0</v>
      </c>
      <c r="AV70" s="4" t="str">
        <f t="shared" si="12"/>
        <v>TunesiëEngeland</v>
      </c>
      <c r="AW70" s="4" t="str">
        <f t="shared" si="13"/>
        <v>EngelandTunesië</v>
      </c>
      <c r="AX70" s="107">
        <f t="shared" si="14"/>
        <v>0</v>
      </c>
      <c r="AY70" s="107" t="str">
        <f t="shared" si="15"/>
        <v>Tunesië</v>
      </c>
      <c r="AZ70" s="107" t="str">
        <f t="shared" si="16"/>
        <v>-</v>
      </c>
      <c r="BA70" s="107" t="str">
        <f t="shared" si="17"/>
        <v>Engeland</v>
      </c>
      <c r="BB70" s="107">
        <f t="shared" si="18"/>
        <v>0</v>
      </c>
    </row>
    <row r="71" spans="1:54" ht="15.75" x14ac:dyDescent="0.25">
      <c r="A71" s="56"/>
      <c r="B71" s="62">
        <v>3</v>
      </c>
      <c r="C71" s="63" t="str">
        <f>INDEX(V69:V72,MATCH(B71,AI69:AI72,0))</f>
        <v>Tunesië</v>
      </c>
      <c r="D71" s="56"/>
      <c r="E71" s="83">
        <v>30</v>
      </c>
      <c r="F71" s="87">
        <v>43275</v>
      </c>
      <c r="G71" s="85"/>
      <c r="H71" s="75" t="s">
        <v>32</v>
      </c>
      <c r="I71" s="61" t="s">
        <v>3</v>
      </c>
      <c r="J71" s="75" t="s">
        <v>208</v>
      </c>
      <c r="K71" s="85"/>
      <c r="L71" s="48"/>
      <c r="M71" s="48"/>
      <c r="N71" s="48"/>
      <c r="O71" s="48"/>
      <c r="R71" s="4"/>
      <c r="U71" s="4" t="s">
        <v>59</v>
      </c>
      <c r="V71" s="4" t="s">
        <v>209</v>
      </c>
      <c r="W71" s="5">
        <f t="shared" si="71"/>
        <v>0</v>
      </c>
      <c r="X71" s="5">
        <f>IF(G69&gt;K69,1,0)+IF(K70&gt;G70,1,0)+IF(K72&gt;G72,1,0)</f>
        <v>0</v>
      </c>
      <c r="Y71" s="5">
        <f>IF(SUM(G68:G73)+SUM(K68:K73)=0,0,IF(G69=K69,1,0)+IF(K70=G70,1,0)+IF(K72=G72,1,0))</f>
        <v>0</v>
      </c>
      <c r="Z71" s="5">
        <f>IF(G69&lt;K69,1,0)+IF(K70&lt;G70,1,0)+IF(K72&lt;G72,1,0)</f>
        <v>0</v>
      </c>
      <c r="AA71" s="5">
        <f>SUMIF(H:H,V71,G:G)+SUMIF(J:J,V71,K:K)</f>
        <v>0</v>
      </c>
      <c r="AB71" s="5">
        <f>SUMIF(H:H,V71,K:K)+SUMIF(J:J,V71,G:G)</f>
        <v>0</v>
      </c>
      <c r="AC71" s="5">
        <f t="shared" si="72"/>
        <v>0</v>
      </c>
      <c r="AE71" s="5">
        <f t="shared" si="73"/>
        <v>0</v>
      </c>
      <c r="AF71" s="5">
        <f t="shared" si="74"/>
        <v>0</v>
      </c>
      <c r="AG71" s="5">
        <f t="shared" si="75"/>
        <v>0</v>
      </c>
      <c r="AH71" s="33">
        <f t="shared" si="76"/>
        <v>0.02</v>
      </c>
      <c r="AI71" s="5">
        <f>RANK(AH71,AH69:AH72)</f>
        <v>3</v>
      </c>
      <c r="AJ71" s="5">
        <v>0.02</v>
      </c>
      <c r="AK71" s="48" t="str">
        <f>IF(AND(W71=W69,AC71=AC69),V69,"")</f>
        <v>België</v>
      </c>
      <c r="AL71" s="48" t="str">
        <f>IF(AND(W71=W70,AC71=AC70),V70,"")</f>
        <v>Panama</v>
      </c>
      <c r="AM71" s="48" t="str">
        <f>IF(AND(W71=W72,AC71=AC72),V72,"")</f>
        <v>Engeland</v>
      </c>
      <c r="AN71" s="48" t="str">
        <f t="shared" si="77"/>
        <v>Tunesië</v>
      </c>
      <c r="AO71" s="48" t="str">
        <f t="shared" si="78"/>
        <v>BelgiëPanamaEngeland</v>
      </c>
      <c r="AP71" s="5" t="str">
        <f t="shared" si="79"/>
        <v>TunesiëBelgiëPanamaEngeland</v>
      </c>
      <c r="AQ71" s="43">
        <f>IF(AND(AP71=AW71,BB71&gt;AX71),1,0)</f>
        <v>0</v>
      </c>
      <c r="AR71" s="43">
        <f>IF(AND(AP71=AW73,BB73&gt;AX73),1,0)</f>
        <v>0</v>
      </c>
      <c r="AS71" s="43"/>
      <c r="AT71" s="43">
        <f>IF(AND(AP71=AV70,AX70&gt;BB70),1,0)</f>
        <v>0</v>
      </c>
      <c r="AU71" s="109">
        <f t="shared" si="80"/>
        <v>0</v>
      </c>
      <c r="AV71" s="4" t="str">
        <f t="shared" si="12"/>
        <v>BelgiëTunesië</v>
      </c>
      <c r="AW71" s="4" t="str">
        <f t="shared" si="13"/>
        <v>TunesiëBelgië</v>
      </c>
      <c r="AX71" s="107">
        <f t="shared" si="14"/>
        <v>0</v>
      </c>
      <c r="AY71" s="107" t="str">
        <f t="shared" si="15"/>
        <v>België</v>
      </c>
      <c r="AZ71" s="107" t="str">
        <f t="shared" si="16"/>
        <v>-</v>
      </c>
      <c r="BA71" s="107" t="str">
        <f t="shared" si="17"/>
        <v>Tunesië</v>
      </c>
      <c r="BB71" s="107">
        <f t="shared" si="18"/>
        <v>0</v>
      </c>
    </row>
    <row r="72" spans="1:54" ht="16.5" thickBot="1" x14ac:dyDescent="0.3">
      <c r="A72" s="56"/>
      <c r="B72" s="64">
        <v>4</v>
      </c>
      <c r="C72" s="65" t="str">
        <f>INDEX(V69:V72,MATCH(B72,AI69:AI72,0))</f>
        <v>Engeland</v>
      </c>
      <c r="D72" s="56"/>
      <c r="E72" s="83">
        <v>47</v>
      </c>
      <c r="F72" s="87">
        <v>43279</v>
      </c>
      <c r="G72" s="85"/>
      <c r="H72" s="75" t="s">
        <v>208</v>
      </c>
      <c r="I72" s="61" t="s">
        <v>3</v>
      </c>
      <c r="J72" s="75" t="s">
        <v>209</v>
      </c>
      <c r="K72" s="85"/>
      <c r="L72" s="48"/>
      <c r="M72" s="48"/>
      <c r="N72" s="48"/>
      <c r="O72" s="48"/>
      <c r="R72" s="4"/>
      <c r="U72" s="4" t="s">
        <v>60</v>
      </c>
      <c r="V72" s="4" t="s">
        <v>32</v>
      </c>
      <c r="W72" s="5">
        <f t="shared" si="71"/>
        <v>0</v>
      </c>
      <c r="X72" s="5">
        <f>IF(K69&gt;G69,1,0)+IF(G71&gt;K71,1,0)+IF(G73&gt;K73,1,0)</f>
        <v>0</v>
      </c>
      <c r="Y72" s="5">
        <f>IF(SUM(G68:G73)+SUM(K68:K73)=0,0,IF(K69=G69,1,0)+IF(G71=K71,1,0)+IF(G73=K73,1,0))</f>
        <v>0</v>
      </c>
      <c r="Z72" s="5">
        <f>IF(K69&lt;G69,1,0)+IF(G71&lt;K71,1,0)+IF(G73&lt;K73,1,0)</f>
        <v>0</v>
      </c>
      <c r="AA72" s="5">
        <f>SUMIF(H:H,V72,G:G)+SUMIF(J:J,V72,K:K)</f>
        <v>0</v>
      </c>
      <c r="AB72" s="5">
        <f>SUMIF(H:H,V72,K:K)+SUMIF(J:J,V72,G:G)</f>
        <v>0</v>
      </c>
      <c r="AC72" s="5">
        <f t="shared" si="72"/>
        <v>0</v>
      </c>
      <c r="AE72" s="5">
        <f t="shared" si="73"/>
        <v>0</v>
      </c>
      <c r="AF72" s="5">
        <f t="shared" si="74"/>
        <v>0</v>
      </c>
      <c r="AG72" s="5">
        <f t="shared" si="75"/>
        <v>0</v>
      </c>
      <c r="AH72" s="33">
        <f t="shared" si="76"/>
        <v>0.01</v>
      </c>
      <c r="AI72" s="5">
        <f>RANK(AH72,AH69:AH72)</f>
        <v>4</v>
      </c>
      <c r="AJ72" s="5">
        <v>0.01</v>
      </c>
      <c r="AK72" s="48" t="str">
        <f>IF(AND(W72=W69,AC72=AC69),V69,"")</f>
        <v>België</v>
      </c>
      <c r="AL72" s="48" t="str">
        <f>IF(AND(W72=W70,AC72=AC70),V70,"")</f>
        <v>Panama</v>
      </c>
      <c r="AM72" s="48" t="str">
        <f>IF(AND(W72=W71,AC72=AC71),V71,"")</f>
        <v>Tunesië</v>
      </c>
      <c r="AN72" s="48" t="str">
        <f t="shared" si="77"/>
        <v>Engeland</v>
      </c>
      <c r="AO72" s="48" t="str">
        <f t="shared" si="78"/>
        <v>BelgiëPanamaTunesië</v>
      </c>
      <c r="AP72" s="5" t="str">
        <f t="shared" si="79"/>
        <v>EngelandBelgiëPanamaTunesië</v>
      </c>
      <c r="AQ72" s="43">
        <f>IF(AND(AP72=AV74,AX74&gt;BB74),1,0)</f>
        <v>0</v>
      </c>
      <c r="AR72" s="43">
        <f>IF(AND(AP72=AV72,AX72&gt;BB72),1,0)</f>
        <v>0</v>
      </c>
      <c r="AS72" s="43">
        <f>IF(AND(AP72=AW70,BB70&gt;AX70),1,0)</f>
        <v>0</v>
      </c>
      <c r="AT72" s="43"/>
      <c r="AU72" s="109">
        <f t="shared" si="80"/>
        <v>0</v>
      </c>
      <c r="AV72" s="4" t="str">
        <f t="shared" si="12"/>
        <v>EngelandPanama</v>
      </c>
      <c r="AW72" s="4" t="str">
        <f t="shared" si="13"/>
        <v>PanamaEngeland</v>
      </c>
      <c r="AX72" s="107">
        <f t="shared" si="14"/>
        <v>0</v>
      </c>
      <c r="AY72" s="107" t="str">
        <f t="shared" si="15"/>
        <v>Engeland</v>
      </c>
      <c r="AZ72" s="107" t="str">
        <f t="shared" si="16"/>
        <v>-</v>
      </c>
      <c r="BA72" s="107" t="str">
        <f t="shared" si="17"/>
        <v>Panama</v>
      </c>
      <c r="BB72" s="107">
        <f t="shared" si="18"/>
        <v>0</v>
      </c>
    </row>
    <row r="73" spans="1:54" ht="16.5" thickBot="1" x14ac:dyDescent="0.3">
      <c r="A73" s="56"/>
      <c r="B73" s="55"/>
      <c r="C73" s="56"/>
      <c r="D73" s="56"/>
      <c r="E73" s="84">
        <v>48</v>
      </c>
      <c r="F73" s="88">
        <v>43279</v>
      </c>
      <c r="G73" s="102"/>
      <c r="H73" s="72" t="s">
        <v>32</v>
      </c>
      <c r="I73" s="66" t="s">
        <v>3</v>
      </c>
      <c r="J73" s="76" t="s">
        <v>61</v>
      </c>
      <c r="K73" s="102"/>
      <c r="L73" s="48"/>
      <c r="M73" s="48"/>
      <c r="N73" s="48"/>
      <c r="O73" s="48"/>
      <c r="R73" s="4"/>
      <c r="AV73" s="4" t="str">
        <f t="shared" si="12"/>
        <v>PanamaTunesië</v>
      </c>
      <c r="AW73" s="4" t="str">
        <f t="shared" si="13"/>
        <v>TunesiëPanama</v>
      </c>
      <c r="AX73" s="107">
        <f t="shared" si="14"/>
        <v>0</v>
      </c>
      <c r="AY73" s="107" t="str">
        <f t="shared" si="15"/>
        <v>Panama</v>
      </c>
      <c r="AZ73" s="107" t="str">
        <f t="shared" si="16"/>
        <v>-</v>
      </c>
      <c r="BA73" s="107" t="str">
        <f t="shared" si="17"/>
        <v>Tunesië</v>
      </c>
      <c r="BB73" s="107">
        <f t="shared" si="18"/>
        <v>0</v>
      </c>
    </row>
    <row r="74" spans="1:54" ht="15" x14ac:dyDescent="0.25">
      <c r="A74" s="56"/>
      <c r="B74" s="55"/>
      <c r="C74" s="56"/>
      <c r="D74" s="56"/>
      <c r="E74" s="56"/>
      <c r="F74" s="56"/>
      <c r="G74" s="55"/>
      <c r="H74" s="55"/>
      <c r="I74" s="55"/>
      <c r="J74" s="55"/>
      <c r="K74" s="55"/>
      <c r="L74" s="48"/>
      <c r="M74" s="48"/>
      <c r="N74" s="48"/>
      <c r="O74" s="48"/>
      <c r="R74" s="4"/>
      <c r="AV74" s="4" t="str">
        <f t="shared" ref="AV74:AV84" si="81">CONCATENATE(AY74,BA74)</f>
        <v>EngelandBelgië</v>
      </c>
      <c r="AW74" s="4" t="str">
        <f t="shared" ref="AW74:AW84" si="82">CONCATENATE(BA74,AY74)</f>
        <v>BelgiëEngeland</v>
      </c>
      <c r="AX74" s="107">
        <f t="shared" ref="AX74:AX84" si="83">G73</f>
        <v>0</v>
      </c>
      <c r="AY74" s="107" t="str">
        <f t="shared" ref="AY74:AY84" si="84">H73</f>
        <v>Engeland</v>
      </c>
      <c r="AZ74" s="107" t="str">
        <f t="shared" ref="AZ74:AZ84" si="85">I73</f>
        <v>-</v>
      </c>
      <c r="BA74" s="107" t="str">
        <f t="shared" ref="BA74:BA84" si="86">J73</f>
        <v>België</v>
      </c>
      <c r="BB74" s="107">
        <f t="shared" ref="BB74:BB84" si="87">K73</f>
        <v>0</v>
      </c>
    </row>
    <row r="75" spans="1:54" ht="15" x14ac:dyDescent="0.25">
      <c r="A75" s="54"/>
      <c r="B75" s="55"/>
      <c r="C75" s="56"/>
      <c r="D75" s="56"/>
      <c r="E75" s="56"/>
      <c r="F75" s="56"/>
      <c r="G75" s="55"/>
      <c r="H75" s="55"/>
      <c r="I75" s="55"/>
      <c r="J75" s="55"/>
      <c r="K75" s="55"/>
      <c r="L75" s="48"/>
      <c r="M75" s="48"/>
      <c r="N75" s="48"/>
      <c r="O75" s="48"/>
      <c r="R75" s="4"/>
      <c r="AV75" s="4" t="str">
        <f t="shared" si="81"/>
        <v>00</v>
      </c>
      <c r="AW75" s="4" t="str">
        <f t="shared" si="82"/>
        <v>00</v>
      </c>
      <c r="AX75" s="107">
        <f t="shared" si="83"/>
        <v>0</v>
      </c>
      <c r="AY75" s="107">
        <f t="shared" si="84"/>
        <v>0</v>
      </c>
      <c r="AZ75" s="107">
        <f t="shared" si="85"/>
        <v>0</v>
      </c>
      <c r="BA75" s="107">
        <f t="shared" si="86"/>
        <v>0</v>
      </c>
      <c r="BB75" s="107">
        <f t="shared" si="87"/>
        <v>0</v>
      </c>
    </row>
    <row r="76" spans="1:54" ht="15.75" thickBot="1" x14ac:dyDescent="0.3">
      <c r="A76" s="54"/>
      <c r="B76" s="55"/>
      <c r="C76" s="56"/>
      <c r="D76" s="56"/>
      <c r="E76" s="56"/>
      <c r="F76" s="56"/>
      <c r="G76" s="55"/>
      <c r="H76" s="55"/>
      <c r="I76" s="55"/>
      <c r="J76" s="55"/>
      <c r="K76" s="55"/>
      <c r="L76" s="48"/>
      <c r="M76" s="70" t="s">
        <v>108</v>
      </c>
      <c r="N76" s="68" t="s">
        <v>121</v>
      </c>
      <c r="O76" s="69" t="s">
        <v>109</v>
      </c>
      <c r="R76" s="4"/>
      <c r="AV76" s="4" t="str">
        <f t="shared" si="81"/>
        <v>00</v>
      </c>
      <c r="AW76" s="4" t="str">
        <f t="shared" si="82"/>
        <v>00</v>
      </c>
      <c r="AX76" s="107">
        <f t="shared" si="83"/>
        <v>0</v>
      </c>
      <c r="AY76" s="107">
        <f t="shared" si="84"/>
        <v>0</v>
      </c>
      <c r="AZ76" s="107">
        <f t="shared" si="85"/>
        <v>0</v>
      </c>
      <c r="BA76" s="107">
        <f t="shared" si="86"/>
        <v>0</v>
      </c>
      <c r="BB76" s="107">
        <f t="shared" si="87"/>
        <v>0</v>
      </c>
    </row>
    <row r="77" spans="1:54" ht="15.75" thickBot="1" x14ac:dyDescent="0.3">
      <c r="A77" s="56"/>
      <c r="B77" s="54"/>
      <c r="C77" s="48"/>
      <c r="D77" s="48"/>
      <c r="E77" s="77" t="s">
        <v>213</v>
      </c>
      <c r="F77" s="78" t="s">
        <v>214</v>
      </c>
      <c r="G77" s="138" t="s">
        <v>222</v>
      </c>
      <c r="H77" s="139"/>
      <c r="I77" s="139"/>
      <c r="J77" s="139"/>
      <c r="K77" s="140"/>
      <c r="L77" s="48"/>
      <c r="M77" s="112"/>
      <c r="N77" s="100" t="s">
        <v>3</v>
      </c>
      <c r="O77" s="113"/>
      <c r="R77" s="4"/>
      <c r="AV77" s="4" t="str">
        <f t="shared" si="81"/>
        <v>00</v>
      </c>
      <c r="AW77" s="4" t="str">
        <f t="shared" si="82"/>
        <v>00</v>
      </c>
      <c r="AX77" s="107">
        <f t="shared" si="83"/>
        <v>0</v>
      </c>
      <c r="AY77" s="107">
        <f t="shared" si="84"/>
        <v>0</v>
      </c>
      <c r="AZ77" s="107">
        <f t="shared" si="85"/>
        <v>0</v>
      </c>
      <c r="BA77" s="107">
        <f t="shared" si="86"/>
        <v>0</v>
      </c>
      <c r="BB77" s="107">
        <f t="shared" si="87"/>
        <v>0</v>
      </c>
    </row>
    <row r="78" spans="1:54" ht="16.5" thickBot="1" x14ac:dyDescent="0.3">
      <c r="A78" s="56"/>
      <c r="B78" s="55"/>
      <c r="C78" s="56"/>
      <c r="D78" s="56"/>
      <c r="E78" s="82">
        <v>15</v>
      </c>
      <c r="F78" s="86">
        <v>43270</v>
      </c>
      <c r="G78" s="85"/>
      <c r="H78" s="79" t="s">
        <v>21</v>
      </c>
      <c r="I78" s="80" t="s">
        <v>3</v>
      </c>
      <c r="J78" s="81" t="s">
        <v>25</v>
      </c>
      <c r="K78" s="101"/>
      <c r="L78" s="48"/>
      <c r="M78" s="48"/>
      <c r="N78" s="99">
        <v>43295</v>
      </c>
      <c r="O78" s="48"/>
      <c r="S78" s="7"/>
      <c r="W78" s="5" t="s">
        <v>122</v>
      </c>
      <c r="X78" s="5" t="s">
        <v>123</v>
      </c>
      <c r="Y78" s="5" t="s">
        <v>124</v>
      </c>
      <c r="Z78" s="5" t="s">
        <v>125</v>
      </c>
      <c r="AA78" s="5" t="s">
        <v>126</v>
      </c>
      <c r="AB78" s="5" t="s">
        <v>127</v>
      </c>
      <c r="AC78" s="5" t="s">
        <v>128</v>
      </c>
      <c r="AE78" s="5" t="s">
        <v>122</v>
      </c>
      <c r="AF78" s="5" t="s">
        <v>128</v>
      </c>
      <c r="AG78" s="5" t="s">
        <v>126</v>
      </c>
      <c r="AH78" s="5" t="s">
        <v>129</v>
      </c>
      <c r="AI78" s="5" t="s">
        <v>130</v>
      </c>
      <c r="AV78" s="4" t="str">
        <f t="shared" si="81"/>
        <v>00</v>
      </c>
      <c r="AW78" s="4" t="str">
        <f t="shared" si="82"/>
        <v>00</v>
      </c>
      <c r="AX78" s="107" t="str">
        <f t="shared" si="83"/>
        <v>Groep H</v>
      </c>
      <c r="AY78" s="107">
        <f t="shared" si="84"/>
        <v>0</v>
      </c>
      <c r="AZ78" s="107">
        <f t="shared" si="85"/>
        <v>0</v>
      </c>
      <c r="BA78" s="107">
        <f t="shared" si="86"/>
        <v>0</v>
      </c>
      <c r="BB78" s="107">
        <f t="shared" si="87"/>
        <v>0</v>
      </c>
    </row>
    <row r="79" spans="1:54" ht="15.75" x14ac:dyDescent="0.25">
      <c r="A79" s="48"/>
      <c r="B79" s="59">
        <v>1</v>
      </c>
      <c r="C79" s="60" t="str">
        <f>INDEX(V79:V82,MATCH(B79,AI79:AI82,0))</f>
        <v>Polen</v>
      </c>
      <c r="D79" s="56"/>
      <c r="E79" s="83">
        <v>16</v>
      </c>
      <c r="F79" s="87">
        <v>43270</v>
      </c>
      <c r="G79" s="85"/>
      <c r="H79" s="75" t="s">
        <v>210</v>
      </c>
      <c r="I79" s="61" t="s">
        <v>3</v>
      </c>
      <c r="J79" s="75" t="s">
        <v>211</v>
      </c>
      <c r="K79" s="101"/>
      <c r="L79" s="48"/>
      <c r="M79" s="48"/>
      <c r="N79" s="48"/>
      <c r="O79" s="48"/>
      <c r="U79" s="4" t="s">
        <v>63</v>
      </c>
      <c r="V79" s="4" t="s">
        <v>210</v>
      </c>
      <c r="W79" s="5">
        <f>(X79*3)+Y79</f>
        <v>0</v>
      </c>
      <c r="X79" s="5">
        <f>IF(G79&gt;K79,1,0)+IF(G81&gt;K81,1,0)+IF(K82&gt;G82,1,0)</f>
        <v>0</v>
      </c>
      <c r="Y79" s="5">
        <f>IF(SUM(G78:G83)+SUM(K78:K83)=0,0,IF(G79=K79,1,0)+IF(G81=K81,1,0)+IF(K82=G82,1,0))</f>
        <v>0</v>
      </c>
      <c r="Z79" s="5">
        <f>IF(G79&lt;K79,1,0)+IF(G81&lt;K81,1,0)+IF(K82&lt;G82,1,0)</f>
        <v>0</v>
      </c>
      <c r="AA79" s="5">
        <f>SUMIF(H:H,V79,G:G)+SUMIF(J:J,V79,K:K)</f>
        <v>0</v>
      </c>
      <c r="AB79" s="5">
        <f>SUMIF(H:H,V79,K:K)+SUMIF(J:J,V79,G:G)</f>
        <v>0</v>
      </c>
      <c r="AC79" s="5">
        <f>AA79-AB79</f>
        <v>0</v>
      </c>
      <c r="AE79" s="5">
        <f>W79*100000</f>
        <v>0</v>
      </c>
      <c r="AF79" s="5">
        <f>AC79*1000</f>
        <v>0</v>
      </c>
      <c r="AG79" s="5">
        <f>AA79*10</f>
        <v>0</v>
      </c>
      <c r="AH79" s="33">
        <f>SUM(AE79:AG79)+AU79+AJ79</f>
        <v>0.04</v>
      </c>
      <c r="AI79" s="5">
        <f>RANK(AH79,AH79:AH82)</f>
        <v>1</v>
      </c>
      <c r="AJ79" s="5">
        <v>0.04</v>
      </c>
      <c r="AK79" s="48" t="str">
        <f>IF(AND(W79=W80,AC79=AC80),V80,"")</f>
        <v>Senegal</v>
      </c>
      <c r="AL79" s="48" t="str">
        <f>IF(AND(W79=W81,AC79=AC81),V81,"")</f>
        <v>Colombia</v>
      </c>
      <c r="AM79" s="48" t="str">
        <f>IF(AND(W79=W82,AC79=AC82),V82,"")</f>
        <v>Japan</v>
      </c>
      <c r="AN79" s="48" t="str">
        <f>V79</f>
        <v>Polen</v>
      </c>
      <c r="AO79" s="48" t="str">
        <f>CONCATENATE(AK79,AL79,AM79)</f>
        <v>SenegalColombiaJapan</v>
      </c>
      <c r="AP79" s="5" t="str">
        <f>CONCATENATE(AN79,AO79)</f>
        <v>PolenSenegalColombiaJapan</v>
      </c>
      <c r="AQ79" s="43"/>
      <c r="AR79" s="43">
        <f>IF(AND(AP79=AV80,AX80&gt;BB80),1,0)</f>
        <v>0</v>
      </c>
      <c r="AS79" s="43">
        <f>IF(AND(AP79=AV82,AX82&gt;BB82),1,0)</f>
        <v>0</v>
      </c>
      <c r="AT79" s="43">
        <f>IF(AND(AP79=AW83,BB83&gt;AX83),1,0)</f>
        <v>0</v>
      </c>
      <c r="AU79" s="109">
        <f>SUM(AQ79:AT79)</f>
        <v>0</v>
      </c>
      <c r="AV79" s="4" t="str">
        <f t="shared" si="81"/>
        <v>ColombiaJapan</v>
      </c>
      <c r="AW79" s="4" t="str">
        <f t="shared" si="82"/>
        <v>JapanColombia</v>
      </c>
      <c r="AX79" s="107">
        <f t="shared" si="83"/>
        <v>0</v>
      </c>
      <c r="AY79" s="107" t="str">
        <f t="shared" si="84"/>
        <v>Colombia</v>
      </c>
      <c r="AZ79" s="107" t="str">
        <f t="shared" si="85"/>
        <v>-</v>
      </c>
      <c r="BA79" s="107" t="str">
        <f t="shared" si="86"/>
        <v>Japan</v>
      </c>
      <c r="BB79" s="107">
        <f t="shared" si="87"/>
        <v>0</v>
      </c>
    </row>
    <row r="80" spans="1:54" ht="15.75" x14ac:dyDescent="0.25">
      <c r="A80" s="48"/>
      <c r="B80" s="62">
        <v>2</v>
      </c>
      <c r="C80" s="63" t="str">
        <f>INDEX(V79:V82,MATCH(B80,AI79:AI82,0))</f>
        <v>Senegal</v>
      </c>
      <c r="D80" s="56"/>
      <c r="E80" s="83">
        <v>31</v>
      </c>
      <c r="F80" s="87">
        <v>43275</v>
      </c>
      <c r="G80" s="85"/>
      <c r="H80" s="75" t="s">
        <v>25</v>
      </c>
      <c r="I80" s="61" t="s">
        <v>3</v>
      </c>
      <c r="J80" s="71" t="s">
        <v>211</v>
      </c>
      <c r="K80" s="101"/>
      <c r="L80" s="48"/>
      <c r="M80" s="48"/>
      <c r="N80" s="48"/>
      <c r="O80" s="48"/>
      <c r="U80" s="4" t="s">
        <v>66</v>
      </c>
      <c r="V80" s="4" t="s">
        <v>211</v>
      </c>
      <c r="W80" s="5">
        <f t="shared" ref="W80:W82" si="88">(X80*3)+Y80</f>
        <v>0</v>
      </c>
      <c r="X80" s="5">
        <f>IF(K79&gt;G79,1,0)+IF(K80&gt;G80,1,0)+IF(G83&gt;K83,1,0)</f>
        <v>0</v>
      </c>
      <c r="Y80" s="5">
        <f>IF(SUM(G78:G83)+SUM(K78:K83)=0,0,IF(K79=G79,1,0)+IF(K80=G80,1,0)+IF(G83=K83,1,0))</f>
        <v>0</v>
      </c>
      <c r="Z80" s="5">
        <f>IF(K79&lt;G79,1,0)+IF(K80&lt;G80,1,0)+IF(G83&lt;K83,1,0)</f>
        <v>0</v>
      </c>
      <c r="AA80" s="5">
        <f>SUMIF(H:H,V80,G:G)+SUMIF(J:J,V80,K:K)</f>
        <v>0</v>
      </c>
      <c r="AB80" s="5">
        <f>SUMIF(H:H,V80,K:K)+SUMIF(J:J,V80,G:G)</f>
        <v>0</v>
      </c>
      <c r="AC80" s="5">
        <f t="shared" ref="AC80:AC82" si="89">AA80-AB80</f>
        <v>0</v>
      </c>
      <c r="AE80" s="5">
        <f t="shared" ref="AE80:AE82" si="90">W80*100000</f>
        <v>0</v>
      </c>
      <c r="AF80" s="5">
        <f t="shared" ref="AF80:AF82" si="91">AC80*1000</f>
        <v>0</v>
      </c>
      <c r="AG80" s="5">
        <f t="shared" ref="AG80:AG82" si="92">AA80*10</f>
        <v>0</v>
      </c>
      <c r="AH80" s="33">
        <f t="shared" ref="AH80:AH82" si="93">SUM(AE80:AG80)+AU80+AJ80</f>
        <v>0.03</v>
      </c>
      <c r="AI80" s="5">
        <f>RANK(AH80,AH79:AH82)</f>
        <v>2</v>
      </c>
      <c r="AJ80" s="5">
        <v>0.03</v>
      </c>
      <c r="AK80" s="48" t="str">
        <f>IF(AND(W80=W79,AC80=AC79),V79,"")</f>
        <v>Polen</v>
      </c>
      <c r="AL80" s="48" t="str">
        <f>IF(AND(W80=W81,AC80=AC81),V81,"")</f>
        <v>Colombia</v>
      </c>
      <c r="AM80" s="48" t="str">
        <f>IF(AND(W80=W82,AC80=AC82),V82,"")</f>
        <v>Japan</v>
      </c>
      <c r="AN80" s="48" t="str">
        <f t="shared" ref="AN80:AN82" si="94">V80</f>
        <v>Senegal</v>
      </c>
      <c r="AO80" s="48" t="str">
        <f t="shared" ref="AO80:AO82" si="95">CONCATENATE(AK80,AL80,AM80)</f>
        <v>PolenColombiaJapan</v>
      </c>
      <c r="AP80" s="5" t="str">
        <f t="shared" ref="AP80:AP82" si="96">CONCATENATE(AN80,AO80)</f>
        <v>SenegalPolenColombiaJapan</v>
      </c>
      <c r="AQ80" s="43">
        <f>IF(AND(AP80=AW80,BB80&gt;AX80),1,0)</f>
        <v>0</v>
      </c>
      <c r="AR80" s="43"/>
      <c r="AS80" s="43">
        <f>IF(AND(AP80=AV84,AX84&gt;BB84),1,0)</f>
        <v>0</v>
      </c>
      <c r="AT80" s="43">
        <f>IF(AND(AP80=AW81,BB81&gt;AX81),1,0)</f>
        <v>0</v>
      </c>
      <c r="AU80" s="109">
        <f t="shared" ref="AU80:AU82" si="97">SUM(AQ80:AT80)</f>
        <v>0</v>
      </c>
      <c r="AV80" s="4" t="str">
        <f t="shared" si="81"/>
        <v>PolenSenegal</v>
      </c>
      <c r="AW80" s="4" t="str">
        <f t="shared" si="82"/>
        <v>SenegalPolen</v>
      </c>
      <c r="AX80" s="107">
        <f t="shared" si="83"/>
        <v>0</v>
      </c>
      <c r="AY80" s="107" t="str">
        <f t="shared" si="84"/>
        <v>Polen</v>
      </c>
      <c r="AZ80" s="107" t="str">
        <f t="shared" si="85"/>
        <v>-</v>
      </c>
      <c r="BA80" s="107" t="str">
        <f t="shared" si="86"/>
        <v>Senegal</v>
      </c>
      <c r="BB80" s="107">
        <f t="shared" si="87"/>
        <v>0</v>
      </c>
    </row>
    <row r="81" spans="1:54" ht="15.75" x14ac:dyDescent="0.25">
      <c r="A81" s="48"/>
      <c r="B81" s="62">
        <v>3</v>
      </c>
      <c r="C81" s="63" t="str">
        <f>INDEX(V79:V82,MATCH(B81,AI79:AI82,0))</f>
        <v>Colombia</v>
      </c>
      <c r="D81" s="56"/>
      <c r="E81" s="83">
        <v>32</v>
      </c>
      <c r="F81" s="87">
        <v>43275</v>
      </c>
      <c r="G81" s="85"/>
      <c r="H81" s="75" t="s">
        <v>210</v>
      </c>
      <c r="I81" s="61" t="s">
        <v>3</v>
      </c>
      <c r="J81" s="75" t="s">
        <v>21</v>
      </c>
      <c r="K81" s="101"/>
      <c r="L81" s="48"/>
      <c r="M81" s="48"/>
      <c r="N81" s="48"/>
      <c r="O81" s="48"/>
      <c r="U81" s="4" t="s">
        <v>67</v>
      </c>
      <c r="V81" s="4" t="s">
        <v>21</v>
      </c>
      <c r="W81" s="5">
        <f t="shared" si="88"/>
        <v>0</v>
      </c>
      <c r="X81" s="5">
        <f>IF(G78&gt;K78,1,0)+IF(K81&gt;G81,1,0)+IF(K83&gt;G83,1,0)</f>
        <v>0</v>
      </c>
      <c r="Y81" s="5">
        <f>IF(SUM(G78:G83)+SUM(K78:K83)=0,0,IF(G78=K78,1,0)+IF(K81=G81,1,0)+IF(K83=G83,1,0))</f>
        <v>0</v>
      </c>
      <c r="Z81" s="5">
        <f>IF(G78&lt;K78,1,0)+IF(K81&lt;G81,1,0)+IF(K83&lt;G83,1,0)</f>
        <v>0</v>
      </c>
      <c r="AA81" s="5">
        <f>SUMIF(H:H,V81,G:G)+SUMIF(J:J,V81,K:K)</f>
        <v>0</v>
      </c>
      <c r="AB81" s="5">
        <f>SUMIF(H:H,V81,K:K)+SUMIF(J:J,V81,G:G)</f>
        <v>0</v>
      </c>
      <c r="AC81" s="5">
        <f t="shared" si="89"/>
        <v>0</v>
      </c>
      <c r="AE81" s="5">
        <f t="shared" si="90"/>
        <v>0</v>
      </c>
      <c r="AF81" s="5">
        <f t="shared" si="91"/>
        <v>0</v>
      </c>
      <c r="AG81" s="5">
        <f t="shared" si="92"/>
        <v>0</v>
      </c>
      <c r="AH81" s="33">
        <f t="shared" si="93"/>
        <v>0.02</v>
      </c>
      <c r="AI81" s="5">
        <f>RANK(AH81,AH79:AH82)</f>
        <v>3</v>
      </c>
      <c r="AJ81" s="5">
        <v>0.02</v>
      </c>
      <c r="AK81" s="48" t="str">
        <f>IF(AND(W81=W79,AC81=AC79),V79,"")</f>
        <v>Polen</v>
      </c>
      <c r="AL81" s="48" t="str">
        <f>IF(AND(W81=W80,AC81=AC80),V80,"")</f>
        <v>Senegal</v>
      </c>
      <c r="AM81" s="48" t="str">
        <f>IF(AND(W81=W82,AC81=AC82),V82,"")</f>
        <v>Japan</v>
      </c>
      <c r="AN81" s="48" t="str">
        <f t="shared" si="94"/>
        <v>Colombia</v>
      </c>
      <c r="AO81" s="48" t="str">
        <f t="shared" si="95"/>
        <v>PolenSenegalJapan</v>
      </c>
      <c r="AP81" s="5" t="str">
        <f t="shared" si="96"/>
        <v>ColombiaPolenSenegalJapan</v>
      </c>
      <c r="AQ81" s="43">
        <f>IF(AND(AP81=AW82,BB82&gt;AX82),1,0)</f>
        <v>0</v>
      </c>
      <c r="AR81" s="43">
        <f>IF(AND(AP81=AW84,BB84&gt;AX84),1,0)</f>
        <v>0</v>
      </c>
      <c r="AS81" s="43"/>
      <c r="AT81" s="43">
        <f>IF(AND(AP81=AV79,AX79&gt;BB79),1,0)</f>
        <v>0</v>
      </c>
      <c r="AU81" s="109">
        <f t="shared" si="97"/>
        <v>0</v>
      </c>
      <c r="AV81" s="4" t="str">
        <f t="shared" si="81"/>
        <v>JapanSenegal</v>
      </c>
      <c r="AW81" s="4" t="str">
        <f t="shared" si="82"/>
        <v>SenegalJapan</v>
      </c>
      <c r="AX81" s="107">
        <f t="shared" si="83"/>
        <v>0</v>
      </c>
      <c r="AY81" s="107" t="str">
        <f t="shared" si="84"/>
        <v>Japan</v>
      </c>
      <c r="AZ81" s="107" t="str">
        <f t="shared" si="85"/>
        <v>-</v>
      </c>
      <c r="BA81" s="107" t="str">
        <f t="shared" si="86"/>
        <v>Senegal</v>
      </c>
      <c r="BB81" s="107">
        <f t="shared" si="87"/>
        <v>0</v>
      </c>
    </row>
    <row r="82" spans="1:54" ht="16.5" thickBot="1" x14ac:dyDescent="0.3">
      <c r="A82" s="48"/>
      <c r="B82" s="64">
        <v>4</v>
      </c>
      <c r="C82" s="65" t="str">
        <f>INDEX(V79:V82,MATCH(B82,AI79:AI82,0))</f>
        <v>Japan</v>
      </c>
      <c r="D82" s="56"/>
      <c r="E82" s="83">
        <v>45</v>
      </c>
      <c r="F82" s="87">
        <v>43279</v>
      </c>
      <c r="G82" s="85"/>
      <c r="H82" s="75" t="s">
        <v>25</v>
      </c>
      <c r="I82" s="61" t="s">
        <v>3</v>
      </c>
      <c r="J82" s="75" t="s">
        <v>210</v>
      </c>
      <c r="K82" s="101"/>
      <c r="L82" s="48"/>
      <c r="M82" s="70" t="s">
        <v>110</v>
      </c>
      <c r="N82" s="68" t="s">
        <v>103</v>
      </c>
      <c r="O82" s="69" t="s">
        <v>111</v>
      </c>
      <c r="R82" s="4"/>
      <c r="U82" s="4" t="s">
        <v>68</v>
      </c>
      <c r="V82" s="4" t="s">
        <v>25</v>
      </c>
      <c r="W82" s="5">
        <f t="shared" si="88"/>
        <v>0</v>
      </c>
      <c r="X82" s="5">
        <f>IF(K78&gt;G78,1,0)+IF(G80&gt;K80,1,0)+IF(G82&gt;K82,1,0)</f>
        <v>0</v>
      </c>
      <c r="Y82" s="5">
        <f>IF(SUM(G78:G83)+SUM(K78:K83)=0,0,IF(K78=G78,1,0)+IF(G80=K80,1,0)+IF(G82=K82,1,0))</f>
        <v>0</v>
      </c>
      <c r="Z82" s="5">
        <f>IF(K78&lt;G78,1,0)+IF(G80&lt;K80,1,0)+IF(G82&lt;K82,1,0)</f>
        <v>0</v>
      </c>
      <c r="AA82" s="5">
        <f>SUMIF(H:H,V82,G:G)+SUMIF(J:J,V82,K:K)</f>
        <v>0</v>
      </c>
      <c r="AB82" s="5">
        <f>SUMIF(H:H,V82,K:K)+SUMIF(J:J,V82,G:G)</f>
        <v>0</v>
      </c>
      <c r="AC82" s="5">
        <f t="shared" si="89"/>
        <v>0</v>
      </c>
      <c r="AE82" s="5">
        <f t="shared" si="90"/>
        <v>0</v>
      </c>
      <c r="AF82" s="5">
        <f t="shared" si="91"/>
        <v>0</v>
      </c>
      <c r="AG82" s="5">
        <f t="shared" si="92"/>
        <v>0</v>
      </c>
      <c r="AH82" s="33">
        <f t="shared" si="93"/>
        <v>0.01</v>
      </c>
      <c r="AI82" s="5">
        <f>RANK(AH82,AH79:AH82)</f>
        <v>4</v>
      </c>
      <c r="AJ82" s="5">
        <v>0.01</v>
      </c>
      <c r="AK82" s="48" t="str">
        <f>IF(AND(W82=W79,AC82=AC79),V79,"")</f>
        <v>Polen</v>
      </c>
      <c r="AL82" s="48" t="str">
        <f>IF(AND(W82=W80,AC82=AC80),V80,"")</f>
        <v>Senegal</v>
      </c>
      <c r="AM82" s="48" t="str">
        <f>IF(AND(W82=W81,AC82=AC81),V81,"")</f>
        <v>Colombia</v>
      </c>
      <c r="AN82" s="48" t="str">
        <f t="shared" si="94"/>
        <v>Japan</v>
      </c>
      <c r="AO82" s="48" t="str">
        <f t="shared" si="95"/>
        <v>PolenSenegalColombia</v>
      </c>
      <c r="AP82" s="5" t="str">
        <f t="shared" si="96"/>
        <v>JapanPolenSenegalColombia</v>
      </c>
      <c r="AQ82" s="43">
        <f>IF(AND(AP82=AV83,AX83&gt;BB83),1,0)</f>
        <v>0</v>
      </c>
      <c r="AR82" s="43">
        <f>IF(AND(AP82=AV81,AX81&gt;BB81),1,0)</f>
        <v>0</v>
      </c>
      <c r="AS82" s="43">
        <f>IF(AND(AP82=AW79,BB79&gt;AX79),1,0)</f>
        <v>0</v>
      </c>
      <c r="AT82" s="43"/>
      <c r="AU82" s="109">
        <f t="shared" si="97"/>
        <v>0</v>
      </c>
      <c r="AV82" s="4" t="str">
        <f t="shared" si="81"/>
        <v>PolenColombia</v>
      </c>
      <c r="AW82" s="4" t="str">
        <f t="shared" si="82"/>
        <v>ColombiaPolen</v>
      </c>
      <c r="AX82" s="107">
        <f t="shared" si="83"/>
        <v>0</v>
      </c>
      <c r="AY82" s="107" t="str">
        <f t="shared" si="84"/>
        <v>Polen</v>
      </c>
      <c r="AZ82" s="107" t="str">
        <f t="shared" si="85"/>
        <v>-</v>
      </c>
      <c r="BA82" s="107" t="str">
        <f t="shared" si="86"/>
        <v>Colombia</v>
      </c>
      <c r="BB82" s="107">
        <f t="shared" si="87"/>
        <v>0</v>
      </c>
    </row>
    <row r="83" spans="1:54" ht="16.5" thickBot="1" x14ac:dyDescent="0.3">
      <c r="A83" s="48"/>
      <c r="B83" s="55"/>
      <c r="C83" s="56"/>
      <c r="D83" s="56"/>
      <c r="E83" s="84">
        <v>46</v>
      </c>
      <c r="F83" s="88">
        <v>43279</v>
      </c>
      <c r="G83" s="102"/>
      <c r="H83" s="72" t="s">
        <v>211</v>
      </c>
      <c r="I83" s="66" t="s">
        <v>3</v>
      </c>
      <c r="J83" s="76" t="s">
        <v>21</v>
      </c>
      <c r="K83" s="103"/>
      <c r="L83" s="48"/>
      <c r="M83" s="112"/>
      <c r="N83" s="100" t="s">
        <v>3</v>
      </c>
      <c r="O83" s="113"/>
      <c r="R83" s="4"/>
      <c r="AV83" s="4" t="str">
        <f t="shared" si="81"/>
        <v>JapanPolen</v>
      </c>
      <c r="AW83" s="4" t="str">
        <f t="shared" si="82"/>
        <v>PolenJapan</v>
      </c>
      <c r="AX83" s="107">
        <f t="shared" si="83"/>
        <v>0</v>
      </c>
      <c r="AY83" s="107" t="str">
        <f t="shared" si="84"/>
        <v>Japan</v>
      </c>
      <c r="AZ83" s="107" t="str">
        <f t="shared" si="85"/>
        <v>-</v>
      </c>
      <c r="BA83" s="107" t="str">
        <f t="shared" si="86"/>
        <v>Polen</v>
      </c>
      <c r="BB83" s="107">
        <f t="shared" si="87"/>
        <v>0</v>
      </c>
    </row>
    <row r="84" spans="1:54" ht="15" x14ac:dyDescent="0.25">
      <c r="A84" s="48"/>
      <c r="B84" s="54"/>
      <c r="C84" s="48"/>
      <c r="D84" s="48"/>
      <c r="E84" s="48"/>
      <c r="F84" s="48"/>
      <c r="G84" s="48"/>
      <c r="H84" s="48"/>
      <c r="I84" s="48"/>
      <c r="J84" s="48"/>
      <c r="K84" s="48"/>
      <c r="L84" s="48"/>
      <c r="M84" s="48"/>
      <c r="N84" s="99">
        <v>43296</v>
      </c>
      <c r="O84" s="48"/>
      <c r="R84" s="4"/>
      <c r="AV84" s="4" t="str">
        <f t="shared" si="81"/>
        <v>SenegalColombia</v>
      </c>
      <c r="AW84" s="4" t="str">
        <f t="shared" si="82"/>
        <v>ColombiaSenegal</v>
      </c>
      <c r="AX84" s="107">
        <f t="shared" si="83"/>
        <v>0</v>
      </c>
      <c r="AY84" s="107" t="str">
        <f t="shared" si="84"/>
        <v>Senegal</v>
      </c>
      <c r="AZ84" s="107" t="str">
        <f t="shared" si="85"/>
        <v>-</v>
      </c>
      <c r="BA84" s="107" t="str">
        <f t="shared" si="86"/>
        <v>Colombia</v>
      </c>
      <c r="BB84" s="107">
        <f t="shared" si="87"/>
        <v>0</v>
      </c>
    </row>
    <row r="85" spans="1:54" ht="13.5" thickBot="1" x14ac:dyDescent="0.25">
      <c r="A85" s="48"/>
      <c r="B85" s="54"/>
      <c r="C85" s="48"/>
      <c r="D85" s="48"/>
      <c r="E85" s="48"/>
      <c r="F85" s="48"/>
      <c r="G85" s="48"/>
      <c r="H85" s="48"/>
      <c r="I85" s="48"/>
      <c r="J85" s="48"/>
      <c r="K85" s="48"/>
      <c r="L85" s="48"/>
      <c r="M85" s="48"/>
      <c r="N85" s="48"/>
      <c r="O85" s="48"/>
      <c r="R85" s="4"/>
    </row>
    <row r="86" spans="1:54" ht="13.5" thickBot="1" x14ac:dyDescent="0.25">
      <c r="A86" s="48"/>
      <c r="B86" s="119" t="s">
        <v>144</v>
      </c>
      <c r="C86" s="120"/>
      <c r="D86" s="120"/>
      <c r="E86" s="120"/>
      <c r="F86" s="120"/>
      <c r="G86" s="120"/>
      <c r="H86" s="120"/>
      <c r="I86" s="120"/>
      <c r="J86" s="121"/>
      <c r="K86" s="48"/>
      <c r="L86" s="48"/>
      <c r="M86" s="48"/>
      <c r="N86" s="48"/>
      <c r="O86" s="48"/>
      <c r="R86" s="4"/>
    </row>
    <row r="87" spans="1:54" ht="15.75" thickBot="1" x14ac:dyDescent="0.3">
      <c r="A87" s="48"/>
      <c r="B87" s="141" t="s">
        <v>157</v>
      </c>
      <c r="C87" s="142"/>
      <c r="D87" s="142"/>
      <c r="E87" s="142"/>
      <c r="F87" s="142"/>
      <c r="G87" s="143"/>
      <c r="H87" s="134"/>
      <c r="I87" s="134"/>
      <c r="J87" s="135"/>
      <c r="K87" s="48"/>
      <c r="L87" s="48"/>
      <c r="M87" s="73" t="s">
        <v>199</v>
      </c>
      <c r="N87" s="113"/>
      <c r="O87" s="48"/>
    </row>
    <row r="88" spans="1:54" ht="15.75" thickBot="1" x14ac:dyDescent="0.3">
      <c r="A88" s="48"/>
      <c r="B88" s="116" t="s">
        <v>158</v>
      </c>
      <c r="C88" s="117"/>
      <c r="D88" s="117"/>
      <c r="E88" s="117"/>
      <c r="F88" s="117"/>
      <c r="G88" s="118"/>
      <c r="H88" s="128"/>
      <c r="I88" s="129"/>
      <c r="J88" s="130"/>
      <c r="K88" s="48"/>
      <c r="L88" s="48"/>
      <c r="M88" s="74" t="s">
        <v>225</v>
      </c>
      <c r="N88" s="113"/>
      <c r="O88" s="48"/>
    </row>
    <row r="89" spans="1:54" ht="15.75" thickBot="1" x14ac:dyDescent="0.3">
      <c r="A89" s="48"/>
      <c r="B89" s="116" t="s">
        <v>159</v>
      </c>
      <c r="C89" s="117"/>
      <c r="D89" s="117"/>
      <c r="E89" s="117"/>
      <c r="F89" s="117"/>
      <c r="G89" s="118"/>
      <c r="H89" s="128"/>
      <c r="I89" s="129"/>
      <c r="J89" s="130"/>
      <c r="K89" s="48"/>
      <c r="L89" s="48"/>
      <c r="M89" s="34" t="s">
        <v>226</v>
      </c>
      <c r="N89" s="113"/>
      <c r="O89" s="48"/>
    </row>
    <row r="90" spans="1:54" ht="15.75" thickBot="1" x14ac:dyDescent="0.3">
      <c r="A90" s="48"/>
      <c r="B90" s="122" t="s">
        <v>145</v>
      </c>
      <c r="C90" s="123"/>
      <c r="D90" s="123"/>
      <c r="E90" s="123"/>
      <c r="F90" s="123"/>
      <c r="G90" s="124"/>
      <c r="H90" s="125"/>
      <c r="I90" s="126"/>
      <c r="J90" s="127"/>
      <c r="K90" s="48"/>
      <c r="L90" s="48"/>
      <c r="O90" s="48"/>
    </row>
    <row r="91" spans="1:54" x14ac:dyDescent="0.2">
      <c r="A91" s="48"/>
      <c r="B91" s="54"/>
      <c r="C91" s="48"/>
      <c r="D91" s="48"/>
      <c r="E91" s="48"/>
      <c r="F91" s="48"/>
      <c r="G91" s="48"/>
      <c r="H91" s="48"/>
      <c r="I91" s="48"/>
      <c r="J91" s="48"/>
      <c r="K91" s="48"/>
      <c r="L91" s="48"/>
      <c r="O91" s="48"/>
    </row>
    <row r="92" spans="1:54" x14ac:dyDescent="0.2">
      <c r="A92" s="48"/>
      <c r="B92" s="54"/>
      <c r="C92" s="48"/>
      <c r="D92" s="48"/>
      <c r="E92" s="48"/>
      <c r="F92" s="48"/>
      <c r="G92" s="48"/>
      <c r="H92" s="48"/>
      <c r="I92" s="48"/>
      <c r="J92" s="48"/>
      <c r="K92" s="48"/>
      <c r="L92" s="48"/>
      <c r="O92" s="48"/>
    </row>
    <row r="93" spans="1:54" x14ac:dyDescent="0.2"/>
    <row r="94" spans="1:54" x14ac:dyDescent="0.2"/>
    <row r="95" spans="1:54" x14ac:dyDescent="0.2"/>
    <row r="96" spans="1:54" x14ac:dyDescent="0.2"/>
    <row r="97" hidden="1" x14ac:dyDescent="0.2"/>
  </sheetData>
  <sheetProtection selectLockedCells="1"/>
  <mergeCells count="20">
    <mergeCell ref="D1:K1"/>
    <mergeCell ref="H87:J87"/>
    <mergeCell ref="D3:K3"/>
    <mergeCell ref="D2:K2"/>
    <mergeCell ref="G7:K7"/>
    <mergeCell ref="G17:K17"/>
    <mergeCell ref="G27:K27"/>
    <mergeCell ref="G37:K37"/>
    <mergeCell ref="G47:K47"/>
    <mergeCell ref="G57:K57"/>
    <mergeCell ref="G67:K67"/>
    <mergeCell ref="G77:K77"/>
    <mergeCell ref="B87:G87"/>
    <mergeCell ref="B88:G88"/>
    <mergeCell ref="B86:J86"/>
    <mergeCell ref="B89:G89"/>
    <mergeCell ref="B90:G90"/>
    <mergeCell ref="H90:J90"/>
    <mergeCell ref="H88:J88"/>
    <mergeCell ref="H89:J89"/>
  </mergeCells>
  <conditionalFormatting sqref="C11:C12 C21:C22 C31:C32 C41:C42">
    <cfRule type="expression" dxfId="46" priority="233">
      <formula>#REF!=1</formula>
    </cfRule>
  </conditionalFormatting>
  <conditionalFormatting sqref="C51:C52 C61:C62 C71:C72 C81:C82">
    <cfRule type="expression" dxfId="45" priority="232">
      <formula>#REF!=1</formula>
    </cfRule>
  </conditionalFormatting>
  <conditionalFormatting sqref="D2:K2">
    <cfRule type="cellIs" dxfId="44" priority="195" operator="equal">
      <formula>"Vul hier je naam in"</formula>
    </cfRule>
  </conditionalFormatting>
  <conditionalFormatting sqref="D3:K3">
    <cfRule type="cellIs" dxfId="43" priority="194" operator="equal">
      <formula>"en hier je project"</formula>
    </cfRule>
  </conditionalFormatting>
  <conditionalFormatting sqref="D1:K1">
    <cfRule type="cellIs" dxfId="42" priority="193" operator="equal">
      <formula>"Vul hier je naam in"</formula>
    </cfRule>
  </conditionalFormatting>
  <conditionalFormatting sqref="D2:K2">
    <cfRule type="cellIs" dxfId="41" priority="192" operator="equal">
      <formula>"en hier je project"</formula>
    </cfRule>
  </conditionalFormatting>
  <conditionalFormatting sqref="O2">
    <cfRule type="cellIs" dxfId="40" priority="190" operator="equal">
      <formula>"Nee"</formula>
    </cfRule>
    <cfRule type="cellIs" dxfId="39" priority="191" operator="equal">
      <formula>"Ja"</formula>
    </cfRule>
  </conditionalFormatting>
  <conditionalFormatting sqref="P2:Q2">
    <cfRule type="cellIs" dxfId="38" priority="188" operator="equal">
      <formula>"Nee"</formula>
    </cfRule>
    <cfRule type="cellIs" dxfId="37" priority="189" operator="equal">
      <formula>"Ja"</formula>
    </cfRule>
  </conditionalFormatting>
  <conditionalFormatting sqref="N2">
    <cfRule type="cellIs" dxfId="36" priority="186" operator="equal">
      <formula>"Nee"</formula>
    </cfRule>
    <cfRule type="cellIs" dxfId="35" priority="187" operator="equal">
      <formula>"Ja"</formula>
    </cfRule>
  </conditionalFormatting>
  <conditionalFormatting sqref="N89">
    <cfRule type="expression" dxfId="34" priority="86">
      <formula>#REF!&lt;#REF!</formula>
    </cfRule>
  </conditionalFormatting>
  <conditionalFormatting sqref="N87">
    <cfRule type="expression" dxfId="33" priority="88">
      <formula>#REF!&lt;#REF!</formula>
    </cfRule>
  </conditionalFormatting>
  <conditionalFormatting sqref="N88">
    <cfRule type="expression" dxfId="32" priority="87">
      <formula>#REF!&lt;#REF!</formula>
    </cfRule>
  </conditionalFormatting>
  <conditionalFormatting sqref="M83">
    <cfRule type="expression" dxfId="31" priority="32">
      <formula>#REF!&lt;#REF!</formula>
    </cfRule>
  </conditionalFormatting>
  <conditionalFormatting sqref="O83">
    <cfRule type="expression" dxfId="30" priority="31">
      <formula>#REF!&lt;#REF!</formula>
    </cfRule>
  </conditionalFormatting>
  <conditionalFormatting sqref="M77">
    <cfRule type="expression" dxfId="29" priority="30">
      <formula>#REF!&lt;#REF!</formula>
    </cfRule>
  </conditionalFormatting>
  <conditionalFormatting sqref="O77">
    <cfRule type="expression" dxfId="28" priority="29">
      <formula>#REF!&lt;#REF!</formula>
    </cfRule>
  </conditionalFormatting>
  <conditionalFormatting sqref="M69">
    <cfRule type="expression" dxfId="27" priority="28">
      <formula>#REF!&lt;#REF!</formula>
    </cfRule>
  </conditionalFormatting>
  <conditionalFormatting sqref="O69">
    <cfRule type="expression" dxfId="26" priority="27">
      <formula>#REF!&lt;#REF!</formula>
    </cfRule>
  </conditionalFormatting>
  <conditionalFormatting sqref="M65">
    <cfRule type="expression" dxfId="25" priority="26">
      <formula>#REF!&lt;#REF!</formula>
    </cfRule>
  </conditionalFormatting>
  <conditionalFormatting sqref="O65">
    <cfRule type="expression" dxfId="24" priority="25">
      <formula>#REF!&lt;#REF!</formula>
    </cfRule>
  </conditionalFormatting>
  <conditionalFormatting sqref="M57">
    <cfRule type="expression" dxfId="23" priority="24">
      <formula>#REF!&lt;#REF!</formula>
    </cfRule>
  </conditionalFormatting>
  <conditionalFormatting sqref="O57">
    <cfRule type="expression" dxfId="22" priority="23">
      <formula>#REF!&lt;#REF!</formula>
    </cfRule>
  </conditionalFormatting>
  <conditionalFormatting sqref="M53">
    <cfRule type="expression" dxfId="21" priority="22">
      <formula>#REF!&lt;#REF!</formula>
    </cfRule>
  </conditionalFormatting>
  <conditionalFormatting sqref="O53">
    <cfRule type="expression" dxfId="20" priority="21">
      <formula>#REF!&lt;#REF!</formula>
    </cfRule>
  </conditionalFormatting>
  <conditionalFormatting sqref="M45">
    <cfRule type="expression" dxfId="19" priority="20">
      <formula>#REF!&lt;#REF!</formula>
    </cfRule>
  </conditionalFormatting>
  <conditionalFormatting sqref="O45">
    <cfRule type="expression" dxfId="18" priority="19">
      <formula>#REF!&lt;#REF!</formula>
    </cfRule>
  </conditionalFormatting>
  <conditionalFormatting sqref="M49">
    <cfRule type="expression" dxfId="17" priority="18">
      <formula>#REF!&lt;#REF!</formula>
    </cfRule>
  </conditionalFormatting>
  <conditionalFormatting sqref="O49">
    <cfRule type="expression" dxfId="16" priority="17">
      <formula>#REF!&lt;#REF!</formula>
    </cfRule>
  </conditionalFormatting>
  <conditionalFormatting sqref="M37">
    <cfRule type="expression" dxfId="15" priority="16">
      <formula>#REF!&lt;#REF!</formula>
    </cfRule>
  </conditionalFormatting>
  <conditionalFormatting sqref="O37">
    <cfRule type="expression" dxfId="14" priority="15">
      <formula>#REF!&lt;#REF!</formula>
    </cfRule>
  </conditionalFormatting>
  <conditionalFormatting sqref="M33">
    <cfRule type="expression" dxfId="13" priority="14">
      <formula>#REF!&lt;#REF!</formula>
    </cfRule>
  </conditionalFormatting>
  <conditionalFormatting sqref="O33">
    <cfRule type="expression" dxfId="12" priority="13">
      <formula>#REF!&lt;#REF!</formula>
    </cfRule>
  </conditionalFormatting>
  <conditionalFormatting sqref="M29">
    <cfRule type="expression" dxfId="11" priority="12">
      <formula>#REF!&lt;#REF!</formula>
    </cfRule>
  </conditionalFormatting>
  <conditionalFormatting sqref="O29">
    <cfRule type="expression" dxfId="10" priority="11">
      <formula>#REF!&lt;#REF!</formula>
    </cfRule>
  </conditionalFormatting>
  <conditionalFormatting sqref="M25">
    <cfRule type="expression" dxfId="9" priority="10">
      <formula>#REF!&lt;#REF!</formula>
    </cfRule>
  </conditionalFormatting>
  <conditionalFormatting sqref="O25">
    <cfRule type="expression" dxfId="8" priority="9">
      <formula>#REF!&lt;#REF!</formula>
    </cfRule>
  </conditionalFormatting>
  <conditionalFormatting sqref="M21">
    <cfRule type="expression" dxfId="7" priority="8">
      <formula>#REF!&lt;#REF!</formula>
    </cfRule>
  </conditionalFormatting>
  <conditionalFormatting sqref="O21">
    <cfRule type="expression" dxfId="6" priority="7">
      <formula>#REF!&lt;#REF!</formula>
    </cfRule>
  </conditionalFormatting>
  <conditionalFormatting sqref="M17">
    <cfRule type="expression" dxfId="5" priority="6">
      <formula>#REF!&lt;#REF!</formula>
    </cfRule>
  </conditionalFormatting>
  <conditionalFormatting sqref="O17">
    <cfRule type="expression" dxfId="4" priority="5">
      <formula>#REF!&lt;#REF!</formula>
    </cfRule>
  </conditionalFormatting>
  <conditionalFormatting sqref="M13">
    <cfRule type="expression" dxfId="3" priority="4">
      <formula>#REF!&lt;#REF!</formula>
    </cfRule>
  </conditionalFormatting>
  <conditionalFormatting sqref="O13">
    <cfRule type="expression" dxfId="2" priority="3">
      <formula>#REF!&lt;#REF!</formula>
    </cfRule>
  </conditionalFormatting>
  <conditionalFormatting sqref="M9">
    <cfRule type="expression" dxfId="1" priority="2">
      <formula>#REF!&lt;#REF!</formula>
    </cfRule>
  </conditionalFormatting>
  <conditionalFormatting sqref="O9">
    <cfRule type="expression" dxfId="0" priority="1">
      <formula>#REF!&lt;#REF!</formula>
    </cfRule>
  </conditionalFormatting>
  <dataValidations count="2">
    <dataValidation type="list" allowBlank="1" showInputMessage="1" showErrorMessage="1" sqref="T2:T33">
      <formula1>$T$2:$T$33</formula1>
    </dataValidation>
    <dataValidation type="list" allowBlank="1" showInputMessage="1" showErrorMessage="1" sqref="M13 O13 N87:N89 M83 M17 O17 M21 O21 M25 O25 M77 O77 M33 O33 M29 O29 M37 O37 M53 O53 M49 O49 M57 O57 M45 O45 M69 O69 M65 O65 O83 M9 O9">
      <formula1>$T$1:$T$33</formula1>
    </dataValidation>
  </dataValidations>
  <hyperlinks>
    <hyperlink ref="O3"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1"/>
  </sheetPr>
  <dimension ref="A1:H118"/>
  <sheetViews>
    <sheetView topLeftCell="A79" workbookViewId="0">
      <selection activeCell="G96" sqref="B1:G96"/>
    </sheetView>
  </sheetViews>
  <sheetFormatPr defaultColWidth="0" defaultRowHeight="12.75" zeroHeight="1" x14ac:dyDescent="0.2"/>
  <cols>
    <col min="1" max="1" width="3.7109375" customWidth="1"/>
    <col min="2" max="2" width="11.42578125" style="3" bestFit="1" customWidth="1"/>
    <col min="3" max="3" width="22" style="3" bestFit="1" customWidth="1"/>
    <col min="4" max="4" width="11.42578125" style="3" bestFit="1" customWidth="1"/>
    <col min="5" max="5" width="12.85546875" style="3" bestFit="1" customWidth="1"/>
    <col min="6" max="6" width="15" style="3" bestFit="1" customWidth="1"/>
    <col min="7" max="8" width="9.140625" customWidth="1"/>
    <col min="9" max="16384" width="9.140625" hidden="1"/>
  </cols>
  <sheetData>
    <row r="1" spans="2:7" ht="13.5" thickBot="1" x14ac:dyDescent="0.25">
      <c r="B1" s="19"/>
      <c r="C1" s="20"/>
      <c r="D1" s="20" t="s">
        <v>112</v>
      </c>
      <c r="E1" s="20"/>
      <c r="F1" s="20"/>
      <c r="G1" s="21" t="s">
        <v>131</v>
      </c>
    </row>
    <row r="2" spans="2:7" x14ac:dyDescent="0.2">
      <c r="B2" s="36">
        <f>'WK Poule'!G8</f>
        <v>0</v>
      </c>
      <c r="C2" s="37" t="str">
        <f>'WK Poule'!H8</f>
        <v>Rusland</v>
      </c>
      <c r="D2" s="37" t="str">
        <f>'WK Poule'!I8</f>
        <v>-</v>
      </c>
      <c r="E2" s="37" t="str">
        <f>'WK Poule'!J8</f>
        <v>Saudi-Arabië</v>
      </c>
      <c r="F2" s="37">
        <f>'WK Poule'!K8</f>
        <v>0</v>
      </c>
      <c r="G2" s="38">
        <f>IF(B2&gt;F2,1,IF(B2&lt;F2,2,3))</f>
        <v>3</v>
      </c>
    </row>
    <row r="3" spans="2:7" x14ac:dyDescent="0.2">
      <c r="B3" s="39">
        <f>'WK Poule'!G9</f>
        <v>0</v>
      </c>
      <c r="C3" s="40" t="str">
        <f>'WK Poule'!H9</f>
        <v>Egypte</v>
      </c>
      <c r="D3" s="40" t="str">
        <f>'WK Poule'!I9</f>
        <v>-</v>
      </c>
      <c r="E3" s="40" t="str">
        <f>'WK Poule'!J9</f>
        <v>Uruguay</v>
      </c>
      <c r="F3" s="40">
        <f>'WK Poule'!K9</f>
        <v>0</v>
      </c>
      <c r="G3" s="41">
        <f t="shared" ref="G3:G7" si="0">IF(B3&gt;F3,1,IF(B3&lt;F3,2,3))</f>
        <v>3</v>
      </c>
    </row>
    <row r="4" spans="2:7" x14ac:dyDescent="0.2">
      <c r="B4" s="39">
        <f>'WK Poule'!G10</f>
        <v>0</v>
      </c>
      <c r="C4" s="40" t="str">
        <f>'WK Poule'!H10</f>
        <v>Rusland</v>
      </c>
      <c r="D4" s="40" t="str">
        <f>'WK Poule'!I10</f>
        <v>-</v>
      </c>
      <c r="E4" s="40" t="str">
        <f>'WK Poule'!J10</f>
        <v>Egypte</v>
      </c>
      <c r="F4" s="40">
        <f>'WK Poule'!K10</f>
        <v>0</v>
      </c>
      <c r="G4" s="41">
        <f t="shared" si="0"/>
        <v>3</v>
      </c>
    </row>
    <row r="5" spans="2:7" x14ac:dyDescent="0.2">
      <c r="B5" s="39">
        <f>'WK Poule'!G11</f>
        <v>0</v>
      </c>
      <c r="C5" s="40" t="str">
        <f>'WK Poule'!H11</f>
        <v>Uruguay</v>
      </c>
      <c r="D5" s="40" t="str">
        <f>'WK Poule'!I11</f>
        <v>-</v>
      </c>
      <c r="E5" s="40" t="str">
        <f>'WK Poule'!J11</f>
        <v>Saudi-Arabië</v>
      </c>
      <c r="F5" s="40">
        <f>'WK Poule'!K11</f>
        <v>0</v>
      </c>
      <c r="G5" s="41">
        <f t="shared" si="0"/>
        <v>3</v>
      </c>
    </row>
    <row r="6" spans="2:7" x14ac:dyDescent="0.2">
      <c r="B6" s="39">
        <f>'WK Poule'!G12</f>
        <v>0</v>
      </c>
      <c r="C6" s="40" t="str">
        <f>'WK Poule'!H12</f>
        <v>Uruguay</v>
      </c>
      <c r="D6" s="40" t="str">
        <f>'WK Poule'!I12</f>
        <v>-</v>
      </c>
      <c r="E6" s="40" t="str">
        <f>'WK Poule'!J12</f>
        <v>Rusland</v>
      </c>
      <c r="F6" s="40">
        <f>'WK Poule'!K12</f>
        <v>0</v>
      </c>
      <c r="G6" s="41">
        <f t="shared" si="0"/>
        <v>3</v>
      </c>
    </row>
    <row r="7" spans="2:7" x14ac:dyDescent="0.2">
      <c r="B7" s="39">
        <f>'WK Poule'!G13</f>
        <v>0</v>
      </c>
      <c r="C7" s="40" t="str">
        <f>'WK Poule'!H13</f>
        <v>Saudi-Arabië</v>
      </c>
      <c r="D7" s="40" t="str">
        <f>'WK Poule'!I13</f>
        <v>-</v>
      </c>
      <c r="E7" s="40" t="str">
        <f>'WK Poule'!J13</f>
        <v>Egypte</v>
      </c>
      <c r="F7" s="40">
        <f>'WK Poule'!K13</f>
        <v>0</v>
      </c>
      <c r="G7" s="41">
        <f t="shared" si="0"/>
        <v>3</v>
      </c>
    </row>
    <row r="8" spans="2:7" x14ac:dyDescent="0.2">
      <c r="B8" s="42"/>
      <c r="C8" s="43"/>
      <c r="D8" s="43"/>
      <c r="E8" s="43"/>
      <c r="F8" s="43"/>
      <c r="G8" s="44"/>
    </row>
    <row r="9" spans="2:7" x14ac:dyDescent="0.2">
      <c r="B9" s="42"/>
      <c r="C9" s="43"/>
      <c r="D9" s="43" t="s">
        <v>113</v>
      </c>
      <c r="E9" s="43"/>
      <c r="F9" s="43"/>
      <c r="G9" s="44"/>
    </row>
    <row r="10" spans="2:7" x14ac:dyDescent="0.2">
      <c r="B10" s="39">
        <f>'WK Poule'!G18</f>
        <v>0</v>
      </c>
      <c r="C10" s="40" t="str">
        <f>'WK Poule'!H18</f>
        <v>Marokko</v>
      </c>
      <c r="D10" s="40" t="str">
        <f>'WK Poule'!I18</f>
        <v>-</v>
      </c>
      <c r="E10" s="40" t="str">
        <f>'WK Poule'!J18</f>
        <v>Iran</v>
      </c>
      <c r="F10" s="40">
        <f>'WK Poule'!K18</f>
        <v>0</v>
      </c>
      <c r="G10" s="41">
        <f>IF(B10&gt;F10,1,IF(B10&lt;F10,2,3))</f>
        <v>3</v>
      </c>
    </row>
    <row r="11" spans="2:7" x14ac:dyDescent="0.2">
      <c r="B11" s="39">
        <f>'WK Poule'!G19</f>
        <v>0</v>
      </c>
      <c r="C11" s="40" t="str">
        <f>'WK Poule'!H19</f>
        <v>Portugal</v>
      </c>
      <c r="D11" s="40" t="str">
        <f>'WK Poule'!I19</f>
        <v>-</v>
      </c>
      <c r="E11" s="40" t="str">
        <f>'WK Poule'!J19</f>
        <v>Spanje</v>
      </c>
      <c r="F11" s="40">
        <f>'WK Poule'!K19</f>
        <v>0</v>
      </c>
      <c r="G11" s="41">
        <f t="shared" ref="G11:G15" si="1">IF(B11&gt;F11,1,IF(B11&lt;F11,2,3))</f>
        <v>3</v>
      </c>
    </row>
    <row r="12" spans="2:7" x14ac:dyDescent="0.2">
      <c r="B12" s="39">
        <f>'WK Poule'!G20</f>
        <v>0</v>
      </c>
      <c r="C12" s="40" t="str">
        <f>'WK Poule'!H20</f>
        <v>Portugal</v>
      </c>
      <c r="D12" s="40" t="str">
        <f>'WK Poule'!I20</f>
        <v>-</v>
      </c>
      <c r="E12" s="40" t="str">
        <f>'WK Poule'!J20</f>
        <v>Marokko</v>
      </c>
      <c r="F12" s="40">
        <f>'WK Poule'!K20</f>
        <v>0</v>
      </c>
      <c r="G12" s="41">
        <f t="shared" si="1"/>
        <v>3</v>
      </c>
    </row>
    <row r="13" spans="2:7" x14ac:dyDescent="0.2">
      <c r="B13" s="39">
        <f>'WK Poule'!G21</f>
        <v>0</v>
      </c>
      <c r="C13" s="40" t="str">
        <f>'WK Poule'!H21</f>
        <v>Iran</v>
      </c>
      <c r="D13" s="40" t="str">
        <f>'WK Poule'!I21</f>
        <v>-</v>
      </c>
      <c r="E13" s="40" t="str">
        <f>'WK Poule'!J21</f>
        <v>Spanje</v>
      </c>
      <c r="F13" s="40">
        <f>'WK Poule'!K21</f>
        <v>0</v>
      </c>
      <c r="G13" s="41">
        <f t="shared" si="1"/>
        <v>3</v>
      </c>
    </row>
    <row r="14" spans="2:7" x14ac:dyDescent="0.2">
      <c r="B14" s="39">
        <f>'WK Poule'!G22</f>
        <v>0</v>
      </c>
      <c r="C14" s="40" t="str">
        <f>'WK Poule'!H22</f>
        <v>Iran</v>
      </c>
      <c r="D14" s="40" t="str">
        <f>'WK Poule'!I22</f>
        <v>-</v>
      </c>
      <c r="E14" s="40" t="str">
        <f>'WK Poule'!J22</f>
        <v>Portugal</v>
      </c>
      <c r="F14" s="40">
        <f>'WK Poule'!K22</f>
        <v>0</v>
      </c>
      <c r="G14" s="41">
        <f t="shared" si="1"/>
        <v>3</v>
      </c>
    </row>
    <row r="15" spans="2:7" x14ac:dyDescent="0.2">
      <c r="B15" s="39">
        <f>'WK Poule'!G23</f>
        <v>0</v>
      </c>
      <c r="C15" s="40" t="str">
        <f>'WK Poule'!H23</f>
        <v>Spanje</v>
      </c>
      <c r="D15" s="40" t="str">
        <f>'WK Poule'!I23</f>
        <v>-</v>
      </c>
      <c r="E15" s="40" t="str">
        <f>'WK Poule'!J23</f>
        <v>Marokko</v>
      </c>
      <c r="F15" s="40">
        <f>'WK Poule'!K23</f>
        <v>0</v>
      </c>
      <c r="G15" s="41">
        <f t="shared" si="1"/>
        <v>3</v>
      </c>
    </row>
    <row r="16" spans="2:7" x14ac:dyDescent="0.2">
      <c r="B16" s="42"/>
      <c r="C16" s="43"/>
      <c r="D16" s="43"/>
      <c r="E16" s="43"/>
      <c r="F16" s="43"/>
      <c r="G16" s="44"/>
    </row>
    <row r="17" spans="2:7" x14ac:dyDescent="0.2">
      <c r="B17" s="42"/>
      <c r="C17" s="43"/>
      <c r="D17" s="43" t="s">
        <v>114</v>
      </c>
      <c r="E17" s="43"/>
      <c r="F17" s="43"/>
      <c r="G17" s="44"/>
    </row>
    <row r="18" spans="2:7" x14ac:dyDescent="0.2">
      <c r="B18" s="39">
        <f>'WK Poule'!G28</f>
        <v>0</v>
      </c>
      <c r="C18" s="40" t="str">
        <f>'WK Poule'!H28</f>
        <v>Frankrijk</v>
      </c>
      <c r="D18" s="40" t="str">
        <f>'WK Poule'!I28</f>
        <v>-</v>
      </c>
      <c r="E18" s="40" t="str">
        <f>'WK Poule'!J28</f>
        <v>Australië</v>
      </c>
      <c r="F18" s="40">
        <f>'WK Poule'!K28</f>
        <v>0</v>
      </c>
      <c r="G18" s="41">
        <f>IF(B18&gt;F18,1,IF(B18&lt;F18,2,3))</f>
        <v>3</v>
      </c>
    </row>
    <row r="19" spans="2:7" x14ac:dyDescent="0.2">
      <c r="B19" s="39">
        <f>'WK Poule'!G29</f>
        <v>0</v>
      </c>
      <c r="C19" s="40" t="str">
        <f>'WK Poule'!H29</f>
        <v>Peru</v>
      </c>
      <c r="D19" s="40" t="str">
        <f>'WK Poule'!I29</f>
        <v>-</v>
      </c>
      <c r="E19" s="40" t="str">
        <f>'WK Poule'!J29</f>
        <v>Denemarken</v>
      </c>
      <c r="F19" s="40">
        <f>'WK Poule'!K29</f>
        <v>0</v>
      </c>
      <c r="G19" s="41">
        <f t="shared" ref="G19:G23" si="2">IF(B19&gt;F19,1,IF(B19&lt;F19,2,3))</f>
        <v>3</v>
      </c>
    </row>
    <row r="20" spans="2:7" x14ac:dyDescent="0.2">
      <c r="B20" s="39">
        <f>'WK Poule'!G30</f>
        <v>0</v>
      </c>
      <c r="C20" s="40" t="str">
        <f>'WK Poule'!H30</f>
        <v>Denemarken</v>
      </c>
      <c r="D20" s="40" t="str">
        <f>'WK Poule'!I30</f>
        <v>-</v>
      </c>
      <c r="E20" s="40" t="str">
        <f>'WK Poule'!J30</f>
        <v>Australië</v>
      </c>
      <c r="F20" s="40">
        <f>'WK Poule'!K30</f>
        <v>0</v>
      </c>
      <c r="G20" s="41">
        <f t="shared" si="2"/>
        <v>3</v>
      </c>
    </row>
    <row r="21" spans="2:7" x14ac:dyDescent="0.2">
      <c r="B21" s="39">
        <f>'WK Poule'!G31</f>
        <v>0</v>
      </c>
      <c r="C21" s="40" t="str">
        <f>'WK Poule'!H31</f>
        <v>Frankrijk</v>
      </c>
      <c r="D21" s="40" t="str">
        <f>'WK Poule'!I31</f>
        <v>-</v>
      </c>
      <c r="E21" s="40" t="str">
        <f>'WK Poule'!J31</f>
        <v>Peru</v>
      </c>
      <c r="F21" s="40">
        <f>'WK Poule'!K31</f>
        <v>0</v>
      </c>
      <c r="G21" s="41">
        <f t="shared" si="2"/>
        <v>3</v>
      </c>
    </row>
    <row r="22" spans="2:7" x14ac:dyDescent="0.2">
      <c r="B22" s="39">
        <f>'WK Poule'!G32</f>
        <v>0</v>
      </c>
      <c r="C22" s="40" t="str">
        <f>'WK Poule'!H32</f>
        <v>Denemarken</v>
      </c>
      <c r="D22" s="40" t="str">
        <f>'WK Poule'!I32</f>
        <v>-</v>
      </c>
      <c r="E22" s="40" t="str">
        <f>'WK Poule'!J32</f>
        <v>Frankrijk</v>
      </c>
      <c r="F22" s="40">
        <f>'WK Poule'!K32</f>
        <v>0</v>
      </c>
      <c r="G22" s="41">
        <f t="shared" si="2"/>
        <v>3</v>
      </c>
    </row>
    <row r="23" spans="2:7" x14ac:dyDescent="0.2">
      <c r="B23" s="39">
        <f>'WK Poule'!G33</f>
        <v>0</v>
      </c>
      <c r="C23" s="40" t="str">
        <f>'WK Poule'!H33</f>
        <v>Australië</v>
      </c>
      <c r="D23" s="40" t="str">
        <f>'WK Poule'!I33</f>
        <v>-</v>
      </c>
      <c r="E23" s="40" t="str">
        <f>'WK Poule'!J33</f>
        <v>Peru</v>
      </c>
      <c r="F23" s="40">
        <f>'WK Poule'!K33</f>
        <v>0</v>
      </c>
      <c r="G23" s="41">
        <f t="shared" si="2"/>
        <v>3</v>
      </c>
    </row>
    <row r="24" spans="2:7" x14ac:dyDescent="0.2">
      <c r="B24" s="42"/>
      <c r="C24" s="43"/>
      <c r="D24" s="43"/>
      <c r="E24" s="43"/>
      <c r="F24" s="43"/>
      <c r="G24" s="44"/>
    </row>
    <row r="25" spans="2:7" x14ac:dyDescent="0.2">
      <c r="B25" s="42"/>
      <c r="C25" s="43"/>
      <c r="D25" s="43" t="s">
        <v>115</v>
      </c>
      <c r="E25" s="43"/>
      <c r="F25" s="43"/>
      <c r="G25" s="44"/>
    </row>
    <row r="26" spans="2:7" x14ac:dyDescent="0.2">
      <c r="B26" s="39">
        <f>'WK Poule'!G38</f>
        <v>0</v>
      </c>
      <c r="C26" s="40" t="str">
        <f>'WK Poule'!H38</f>
        <v>Argentinië</v>
      </c>
      <c r="D26" s="40" t="str">
        <f>'WK Poule'!I38</f>
        <v>-</v>
      </c>
      <c r="E26" s="40" t="str">
        <f>'WK Poule'!J38</f>
        <v>IJsland</v>
      </c>
      <c r="F26" s="40">
        <f>'WK Poule'!K38</f>
        <v>0</v>
      </c>
      <c r="G26" s="41">
        <f>IF(B26&gt;F26,1,IF(B26&lt;F26,2,3))</f>
        <v>3</v>
      </c>
    </row>
    <row r="27" spans="2:7" x14ac:dyDescent="0.2">
      <c r="B27" s="39">
        <f>'WK Poule'!G39</f>
        <v>0</v>
      </c>
      <c r="C27" s="40" t="str">
        <f>'WK Poule'!H39</f>
        <v>Kroatië</v>
      </c>
      <c r="D27" s="40" t="str">
        <f>'WK Poule'!I39</f>
        <v>-</v>
      </c>
      <c r="E27" s="40" t="str">
        <f>'WK Poule'!J39</f>
        <v>Nigeria</v>
      </c>
      <c r="F27" s="40">
        <f>'WK Poule'!K39</f>
        <v>0</v>
      </c>
      <c r="G27" s="41">
        <f t="shared" ref="G27:G31" si="3">IF(B27&gt;F27,1,IF(B27&lt;F27,2,3))</f>
        <v>3</v>
      </c>
    </row>
    <row r="28" spans="2:7" x14ac:dyDescent="0.2">
      <c r="B28" s="39">
        <f>'WK Poule'!G40</f>
        <v>0</v>
      </c>
      <c r="C28" s="40" t="str">
        <f>'WK Poule'!H40</f>
        <v>Argentinië</v>
      </c>
      <c r="D28" s="40" t="str">
        <f>'WK Poule'!I40</f>
        <v>-</v>
      </c>
      <c r="E28" s="40" t="str">
        <f>'WK Poule'!J40</f>
        <v>Kroatië</v>
      </c>
      <c r="F28" s="40">
        <f>'WK Poule'!K40</f>
        <v>0</v>
      </c>
      <c r="G28" s="41">
        <f t="shared" si="3"/>
        <v>3</v>
      </c>
    </row>
    <row r="29" spans="2:7" x14ac:dyDescent="0.2">
      <c r="B29" s="39">
        <f>'WK Poule'!G41</f>
        <v>0</v>
      </c>
      <c r="C29" s="40" t="str">
        <f>'WK Poule'!H41</f>
        <v>Nigeria</v>
      </c>
      <c r="D29" s="40" t="str">
        <f>'WK Poule'!I41</f>
        <v>-</v>
      </c>
      <c r="E29" s="40" t="str">
        <f>'WK Poule'!J41</f>
        <v>IJsland</v>
      </c>
      <c r="F29" s="40">
        <f>'WK Poule'!K41</f>
        <v>0</v>
      </c>
      <c r="G29" s="41">
        <f t="shared" si="3"/>
        <v>3</v>
      </c>
    </row>
    <row r="30" spans="2:7" x14ac:dyDescent="0.2">
      <c r="B30" s="39">
        <f>'WK Poule'!G42</f>
        <v>0</v>
      </c>
      <c r="C30" s="40" t="str">
        <f>'WK Poule'!H42</f>
        <v>Nigeria</v>
      </c>
      <c r="D30" s="40" t="str">
        <f>'WK Poule'!I42</f>
        <v>-</v>
      </c>
      <c r="E30" s="40" t="str">
        <f>'WK Poule'!J42</f>
        <v>Argentinië</v>
      </c>
      <c r="F30" s="40">
        <f>'WK Poule'!K42</f>
        <v>0</v>
      </c>
      <c r="G30" s="41">
        <f t="shared" si="3"/>
        <v>3</v>
      </c>
    </row>
    <row r="31" spans="2:7" x14ac:dyDescent="0.2">
      <c r="B31" s="39">
        <f>'WK Poule'!G43</f>
        <v>0</v>
      </c>
      <c r="C31" s="40" t="str">
        <f>'WK Poule'!H43</f>
        <v>IJsland</v>
      </c>
      <c r="D31" s="40" t="str">
        <f>'WK Poule'!I43</f>
        <v>-</v>
      </c>
      <c r="E31" s="40" t="str">
        <f>'WK Poule'!J43</f>
        <v>Kroatië</v>
      </c>
      <c r="F31" s="40">
        <f>'WK Poule'!K43</f>
        <v>0</v>
      </c>
      <c r="G31" s="41">
        <f t="shared" si="3"/>
        <v>3</v>
      </c>
    </row>
    <row r="32" spans="2:7" x14ac:dyDescent="0.2">
      <c r="B32" s="42"/>
      <c r="C32" s="43"/>
      <c r="D32" s="43"/>
      <c r="E32" s="43"/>
      <c r="F32" s="43"/>
      <c r="G32" s="44"/>
    </row>
    <row r="33" spans="2:7" x14ac:dyDescent="0.2">
      <c r="B33" s="42"/>
      <c r="C33" s="43"/>
      <c r="D33" s="43" t="s">
        <v>116</v>
      </c>
      <c r="E33" s="43"/>
      <c r="F33" s="43"/>
      <c r="G33" s="44"/>
    </row>
    <row r="34" spans="2:7" x14ac:dyDescent="0.2">
      <c r="B34" s="39">
        <f>'WK Poule'!G48</f>
        <v>0</v>
      </c>
      <c r="C34" s="40" t="str">
        <f>'WK Poule'!H48</f>
        <v>Costa Rica</v>
      </c>
      <c r="D34" s="40" t="str">
        <f>'WK Poule'!I48</f>
        <v>-</v>
      </c>
      <c r="E34" s="40" t="str">
        <f>'WK Poule'!J48</f>
        <v>Servië</v>
      </c>
      <c r="F34" s="40">
        <f>'WK Poule'!K48</f>
        <v>0</v>
      </c>
      <c r="G34" s="41">
        <f>IF(B34&gt;F34,1,IF(B34&lt;F34,2,3))</f>
        <v>3</v>
      </c>
    </row>
    <row r="35" spans="2:7" x14ac:dyDescent="0.2">
      <c r="B35" s="39">
        <f>'WK Poule'!G49</f>
        <v>0</v>
      </c>
      <c r="C35" s="40" t="str">
        <f>'WK Poule'!H49</f>
        <v>Brazilië</v>
      </c>
      <c r="D35" s="40" t="str">
        <f>'WK Poule'!I49</f>
        <v>-</v>
      </c>
      <c r="E35" s="40" t="str">
        <f>'WK Poule'!J49</f>
        <v>Zwitserland</v>
      </c>
      <c r="F35" s="40">
        <f>'WK Poule'!K49</f>
        <v>0</v>
      </c>
      <c r="G35" s="41">
        <f t="shared" ref="G35:G39" si="4">IF(B35&gt;F35,1,IF(B35&lt;F35,2,3))</f>
        <v>3</v>
      </c>
    </row>
    <row r="36" spans="2:7" x14ac:dyDescent="0.2">
      <c r="B36" s="39">
        <f>'WK Poule'!G50</f>
        <v>0</v>
      </c>
      <c r="C36" s="40" t="str">
        <f>'WK Poule'!H50</f>
        <v>Brazilië</v>
      </c>
      <c r="D36" s="40" t="str">
        <f>'WK Poule'!I50</f>
        <v>-</v>
      </c>
      <c r="E36" s="40" t="str">
        <f>'WK Poule'!J50</f>
        <v>Costa Rica</v>
      </c>
      <c r="F36" s="40">
        <f>'WK Poule'!K50</f>
        <v>0</v>
      </c>
      <c r="G36" s="41">
        <f t="shared" si="4"/>
        <v>3</v>
      </c>
    </row>
    <row r="37" spans="2:7" x14ac:dyDescent="0.2">
      <c r="B37" s="39">
        <f>'WK Poule'!G51</f>
        <v>0</v>
      </c>
      <c r="C37" s="40" t="str">
        <f>'WK Poule'!H51</f>
        <v>Servië</v>
      </c>
      <c r="D37" s="40" t="str">
        <f>'WK Poule'!I51</f>
        <v>-</v>
      </c>
      <c r="E37" s="40" t="str">
        <f>'WK Poule'!J51</f>
        <v>Zwitserland</v>
      </c>
      <c r="F37" s="40">
        <f>'WK Poule'!K51</f>
        <v>0</v>
      </c>
      <c r="G37" s="41">
        <f t="shared" si="4"/>
        <v>3</v>
      </c>
    </row>
    <row r="38" spans="2:7" x14ac:dyDescent="0.2">
      <c r="B38" s="39">
        <f>'WK Poule'!G52</f>
        <v>0</v>
      </c>
      <c r="C38" s="40" t="str">
        <f>'WK Poule'!H52</f>
        <v>Servië</v>
      </c>
      <c r="D38" s="40" t="str">
        <f>'WK Poule'!I52</f>
        <v>-</v>
      </c>
      <c r="E38" s="40" t="str">
        <f>'WK Poule'!J52</f>
        <v>Brazilië</v>
      </c>
      <c r="F38" s="40">
        <f>'WK Poule'!K52</f>
        <v>0</v>
      </c>
      <c r="G38" s="41">
        <f t="shared" si="4"/>
        <v>3</v>
      </c>
    </row>
    <row r="39" spans="2:7" x14ac:dyDescent="0.2">
      <c r="B39" s="39">
        <f>'WK Poule'!G53</f>
        <v>0</v>
      </c>
      <c r="C39" s="40" t="str">
        <f>'WK Poule'!H53</f>
        <v>Zwitserland</v>
      </c>
      <c r="D39" s="40" t="str">
        <f>'WK Poule'!I53</f>
        <v>-</v>
      </c>
      <c r="E39" s="40" t="str">
        <f>'WK Poule'!J53</f>
        <v>Costa Rica</v>
      </c>
      <c r="F39" s="40">
        <f>'WK Poule'!K53</f>
        <v>0</v>
      </c>
      <c r="G39" s="41">
        <f t="shared" si="4"/>
        <v>3</v>
      </c>
    </row>
    <row r="40" spans="2:7" x14ac:dyDescent="0.2">
      <c r="B40" s="42"/>
      <c r="C40" s="43"/>
      <c r="D40" s="43"/>
      <c r="E40" s="43"/>
      <c r="F40" s="43"/>
      <c r="G40" s="44"/>
    </row>
    <row r="41" spans="2:7" x14ac:dyDescent="0.2">
      <c r="B41" s="42"/>
      <c r="C41" s="43"/>
      <c r="D41" s="43" t="s">
        <v>117</v>
      </c>
      <c r="E41" s="43"/>
      <c r="F41" s="43"/>
      <c r="G41" s="44"/>
    </row>
    <row r="42" spans="2:7" x14ac:dyDescent="0.2">
      <c r="B42" s="39">
        <f>'WK Poule'!G58</f>
        <v>0</v>
      </c>
      <c r="C42" s="40" t="str">
        <f>'WK Poule'!H58</f>
        <v>Duitsland</v>
      </c>
      <c r="D42" s="40" t="str">
        <f>'WK Poule'!I58</f>
        <v>-</v>
      </c>
      <c r="E42" s="40" t="str">
        <f>'WK Poule'!J58</f>
        <v>Mexico</v>
      </c>
      <c r="F42" s="40">
        <f>'WK Poule'!K58</f>
        <v>0</v>
      </c>
      <c r="G42" s="41">
        <f>IF(B42&gt;F42,1,IF(B42&lt;F42,2,3))</f>
        <v>3</v>
      </c>
    </row>
    <row r="43" spans="2:7" x14ac:dyDescent="0.2">
      <c r="B43" s="39">
        <f>'WK Poule'!G59</f>
        <v>0</v>
      </c>
      <c r="C43" s="40" t="str">
        <f>'WK Poule'!H59</f>
        <v>Zweden</v>
      </c>
      <c r="D43" s="40" t="str">
        <f>'WK Poule'!I59</f>
        <v>-</v>
      </c>
      <c r="E43" s="40" t="str">
        <f>'WK Poule'!J59</f>
        <v>Zuid-Korea</v>
      </c>
      <c r="F43" s="40">
        <f>'WK Poule'!K59</f>
        <v>0</v>
      </c>
      <c r="G43" s="41">
        <f t="shared" ref="G43:G47" si="5">IF(B43&gt;F43,1,IF(B43&lt;F43,2,3))</f>
        <v>3</v>
      </c>
    </row>
    <row r="44" spans="2:7" x14ac:dyDescent="0.2">
      <c r="B44" s="39">
        <f>'WK Poule'!G60</f>
        <v>0</v>
      </c>
      <c r="C44" s="40" t="str">
        <f>'WK Poule'!H60</f>
        <v>Zuid-Korea</v>
      </c>
      <c r="D44" s="40" t="str">
        <f>'WK Poule'!I60</f>
        <v>-</v>
      </c>
      <c r="E44" s="40" t="str">
        <f>'WK Poule'!J60</f>
        <v>Mexico</v>
      </c>
      <c r="F44" s="40">
        <f>'WK Poule'!K60</f>
        <v>0</v>
      </c>
      <c r="G44" s="41">
        <f t="shared" si="5"/>
        <v>3</v>
      </c>
    </row>
    <row r="45" spans="2:7" x14ac:dyDescent="0.2">
      <c r="B45" s="39">
        <f>'WK Poule'!G61</f>
        <v>0</v>
      </c>
      <c r="C45" s="40" t="str">
        <f>'WK Poule'!H61</f>
        <v>Duitsland</v>
      </c>
      <c r="D45" s="40" t="str">
        <f>'WK Poule'!I61</f>
        <v>-</v>
      </c>
      <c r="E45" s="40" t="str">
        <f>'WK Poule'!J61</f>
        <v>Zweden</v>
      </c>
      <c r="F45" s="40">
        <f>'WK Poule'!K61</f>
        <v>0</v>
      </c>
      <c r="G45" s="41">
        <f t="shared" si="5"/>
        <v>3</v>
      </c>
    </row>
    <row r="46" spans="2:7" x14ac:dyDescent="0.2">
      <c r="B46" s="39">
        <f>'WK Poule'!G62</f>
        <v>0</v>
      </c>
      <c r="C46" s="40" t="str">
        <f>'WK Poule'!H62</f>
        <v>Mexico</v>
      </c>
      <c r="D46" s="40" t="str">
        <f>'WK Poule'!I62</f>
        <v>-</v>
      </c>
      <c r="E46" s="40" t="str">
        <f>'WK Poule'!J62</f>
        <v>Zweden</v>
      </c>
      <c r="F46" s="40">
        <f>'WK Poule'!K62</f>
        <v>0</v>
      </c>
      <c r="G46" s="41">
        <f t="shared" si="5"/>
        <v>3</v>
      </c>
    </row>
    <row r="47" spans="2:7" x14ac:dyDescent="0.2">
      <c r="B47" s="39">
        <f>'WK Poule'!G63</f>
        <v>0</v>
      </c>
      <c r="C47" s="40" t="str">
        <f>'WK Poule'!H63</f>
        <v>Zuid-Korea</v>
      </c>
      <c r="D47" s="40" t="str">
        <f>'WK Poule'!I63</f>
        <v>-</v>
      </c>
      <c r="E47" s="40" t="str">
        <f>'WK Poule'!J63</f>
        <v>Duitsland</v>
      </c>
      <c r="F47" s="40">
        <f>'WK Poule'!K63</f>
        <v>0</v>
      </c>
      <c r="G47" s="41">
        <f t="shared" si="5"/>
        <v>3</v>
      </c>
    </row>
    <row r="48" spans="2:7" x14ac:dyDescent="0.2">
      <c r="B48" s="42"/>
      <c r="C48" s="43"/>
      <c r="D48" s="43"/>
      <c r="E48" s="43"/>
      <c r="F48" s="43"/>
      <c r="G48" s="44"/>
    </row>
    <row r="49" spans="2:7" x14ac:dyDescent="0.2">
      <c r="B49" s="42"/>
      <c r="C49" s="43"/>
      <c r="D49" s="43" t="s">
        <v>118</v>
      </c>
      <c r="E49" s="43"/>
      <c r="F49" s="43"/>
      <c r="G49" s="44"/>
    </row>
    <row r="50" spans="2:7" x14ac:dyDescent="0.2">
      <c r="B50" s="39">
        <f>'WK Poule'!G68</f>
        <v>0</v>
      </c>
      <c r="C50" s="40" t="str">
        <f>'WK Poule'!H68</f>
        <v>België</v>
      </c>
      <c r="D50" s="40" t="str">
        <f>'WK Poule'!I68</f>
        <v>-</v>
      </c>
      <c r="E50" s="40" t="str">
        <f>'WK Poule'!J68</f>
        <v>Panama</v>
      </c>
      <c r="F50" s="40">
        <f>'WK Poule'!K68</f>
        <v>0</v>
      </c>
      <c r="G50" s="41">
        <f>IF(B50&gt;F50,1,IF(B50&lt;F50,2,3))</f>
        <v>3</v>
      </c>
    </row>
    <row r="51" spans="2:7" x14ac:dyDescent="0.2">
      <c r="B51" s="39">
        <f>'WK Poule'!G69</f>
        <v>0</v>
      </c>
      <c r="C51" s="40" t="str">
        <f>'WK Poule'!H69</f>
        <v>Tunesië</v>
      </c>
      <c r="D51" s="40" t="str">
        <f>'WK Poule'!I69</f>
        <v>-</v>
      </c>
      <c r="E51" s="40" t="str">
        <f>'WK Poule'!J69</f>
        <v>Engeland</v>
      </c>
      <c r="F51" s="40">
        <f>'WK Poule'!K69</f>
        <v>0</v>
      </c>
      <c r="G51" s="41">
        <f t="shared" ref="G51:G55" si="6">IF(B51&gt;F51,1,IF(B51&lt;F51,2,3))</f>
        <v>3</v>
      </c>
    </row>
    <row r="52" spans="2:7" x14ac:dyDescent="0.2">
      <c r="B52" s="39">
        <f>'WK Poule'!G70</f>
        <v>0</v>
      </c>
      <c r="C52" s="40" t="str">
        <f>'WK Poule'!H70</f>
        <v>België</v>
      </c>
      <c r="D52" s="40" t="str">
        <f>'WK Poule'!I70</f>
        <v>-</v>
      </c>
      <c r="E52" s="40" t="str">
        <f>'WK Poule'!J70</f>
        <v>Tunesië</v>
      </c>
      <c r="F52" s="40">
        <f>'WK Poule'!K70</f>
        <v>0</v>
      </c>
      <c r="G52" s="41">
        <f t="shared" si="6"/>
        <v>3</v>
      </c>
    </row>
    <row r="53" spans="2:7" x14ac:dyDescent="0.2">
      <c r="B53" s="39">
        <f>'WK Poule'!G71</f>
        <v>0</v>
      </c>
      <c r="C53" s="40" t="str">
        <f>'WK Poule'!H71</f>
        <v>Engeland</v>
      </c>
      <c r="D53" s="40" t="str">
        <f>'WK Poule'!I71</f>
        <v>-</v>
      </c>
      <c r="E53" s="40" t="str">
        <f>'WK Poule'!J71</f>
        <v>Panama</v>
      </c>
      <c r="F53" s="40">
        <f>'WK Poule'!K71</f>
        <v>0</v>
      </c>
      <c r="G53" s="41">
        <f t="shared" si="6"/>
        <v>3</v>
      </c>
    </row>
    <row r="54" spans="2:7" x14ac:dyDescent="0.2">
      <c r="B54" s="39">
        <f>'WK Poule'!G72</f>
        <v>0</v>
      </c>
      <c r="C54" s="40" t="str">
        <f>'WK Poule'!H72</f>
        <v>Panama</v>
      </c>
      <c r="D54" s="40" t="str">
        <f>'WK Poule'!I72</f>
        <v>-</v>
      </c>
      <c r="E54" s="40" t="str">
        <f>'WK Poule'!J72</f>
        <v>Tunesië</v>
      </c>
      <c r="F54" s="40">
        <f>'WK Poule'!K72</f>
        <v>0</v>
      </c>
      <c r="G54" s="41">
        <f t="shared" si="6"/>
        <v>3</v>
      </c>
    </row>
    <row r="55" spans="2:7" x14ac:dyDescent="0.2">
      <c r="B55" s="39">
        <f>'WK Poule'!G73</f>
        <v>0</v>
      </c>
      <c r="C55" s="40" t="str">
        <f>'WK Poule'!H73</f>
        <v>Engeland</v>
      </c>
      <c r="D55" s="40" t="str">
        <f>'WK Poule'!I73</f>
        <v>-</v>
      </c>
      <c r="E55" s="40" t="str">
        <f>'WK Poule'!J73</f>
        <v>België</v>
      </c>
      <c r="F55" s="40">
        <f>'WK Poule'!K73</f>
        <v>0</v>
      </c>
      <c r="G55" s="41">
        <f t="shared" si="6"/>
        <v>3</v>
      </c>
    </row>
    <row r="56" spans="2:7" x14ac:dyDescent="0.2">
      <c r="B56" s="42"/>
      <c r="C56" s="43"/>
      <c r="D56" s="43"/>
      <c r="E56" s="43"/>
      <c r="F56" s="43"/>
      <c r="G56" s="44"/>
    </row>
    <row r="57" spans="2:7" x14ac:dyDescent="0.2">
      <c r="B57" s="42"/>
      <c r="C57" s="43"/>
      <c r="D57" s="43" t="s">
        <v>119</v>
      </c>
      <c r="E57" s="43"/>
      <c r="F57" s="43"/>
      <c r="G57" s="44"/>
    </row>
    <row r="58" spans="2:7" x14ac:dyDescent="0.2">
      <c r="B58" s="39">
        <f>'WK Poule'!G78</f>
        <v>0</v>
      </c>
      <c r="C58" s="40" t="str">
        <f>'WK Poule'!H78</f>
        <v>Colombia</v>
      </c>
      <c r="D58" s="40" t="str">
        <f>'WK Poule'!I78</f>
        <v>-</v>
      </c>
      <c r="E58" s="40" t="str">
        <f>'WK Poule'!J78</f>
        <v>Japan</v>
      </c>
      <c r="F58" s="40">
        <f>'WK Poule'!K78</f>
        <v>0</v>
      </c>
      <c r="G58" s="41">
        <f>IF(B58&gt;F58,1,IF(B58&lt;F58,2,3))</f>
        <v>3</v>
      </c>
    </row>
    <row r="59" spans="2:7" x14ac:dyDescent="0.2">
      <c r="B59" s="39">
        <f>'WK Poule'!G79</f>
        <v>0</v>
      </c>
      <c r="C59" s="40" t="str">
        <f>'WK Poule'!H79</f>
        <v>Polen</v>
      </c>
      <c r="D59" s="40" t="str">
        <f>'WK Poule'!I79</f>
        <v>-</v>
      </c>
      <c r="E59" s="40" t="str">
        <f>'WK Poule'!J79</f>
        <v>Senegal</v>
      </c>
      <c r="F59" s="40">
        <f>'WK Poule'!K79</f>
        <v>0</v>
      </c>
      <c r="G59" s="41">
        <f t="shared" ref="G59:G63" si="7">IF(B59&gt;F59,1,IF(B59&lt;F59,2,3))</f>
        <v>3</v>
      </c>
    </row>
    <row r="60" spans="2:7" x14ac:dyDescent="0.2">
      <c r="B60" s="39">
        <f>'WK Poule'!G80</f>
        <v>0</v>
      </c>
      <c r="C60" s="40" t="str">
        <f>'WK Poule'!H80</f>
        <v>Japan</v>
      </c>
      <c r="D60" s="40" t="str">
        <f>'WK Poule'!I80</f>
        <v>-</v>
      </c>
      <c r="E60" s="40" t="str">
        <f>'WK Poule'!J80</f>
        <v>Senegal</v>
      </c>
      <c r="F60" s="40">
        <f>'WK Poule'!K80</f>
        <v>0</v>
      </c>
      <c r="G60" s="41">
        <f t="shared" si="7"/>
        <v>3</v>
      </c>
    </row>
    <row r="61" spans="2:7" x14ac:dyDescent="0.2">
      <c r="B61" s="39">
        <f>'WK Poule'!G81</f>
        <v>0</v>
      </c>
      <c r="C61" s="40" t="str">
        <f>'WK Poule'!H81</f>
        <v>Polen</v>
      </c>
      <c r="D61" s="40" t="str">
        <f>'WK Poule'!I81</f>
        <v>-</v>
      </c>
      <c r="E61" s="40" t="str">
        <f>'WK Poule'!J81</f>
        <v>Colombia</v>
      </c>
      <c r="F61" s="40">
        <f>'WK Poule'!K81</f>
        <v>0</v>
      </c>
      <c r="G61" s="41">
        <f t="shared" si="7"/>
        <v>3</v>
      </c>
    </row>
    <row r="62" spans="2:7" x14ac:dyDescent="0.2">
      <c r="B62" s="39">
        <f>'WK Poule'!G82</f>
        <v>0</v>
      </c>
      <c r="C62" s="40" t="str">
        <f>'WK Poule'!H82</f>
        <v>Japan</v>
      </c>
      <c r="D62" s="40" t="str">
        <f>'WK Poule'!I82</f>
        <v>-</v>
      </c>
      <c r="E62" s="40" t="str">
        <f>'WK Poule'!J82</f>
        <v>Polen</v>
      </c>
      <c r="F62" s="40">
        <f>'WK Poule'!K82</f>
        <v>0</v>
      </c>
      <c r="G62" s="41">
        <f t="shared" si="7"/>
        <v>3</v>
      </c>
    </row>
    <row r="63" spans="2:7" x14ac:dyDescent="0.2">
      <c r="B63" s="39">
        <f>'WK Poule'!G83</f>
        <v>0</v>
      </c>
      <c r="C63" s="40" t="str">
        <f>'WK Poule'!H83</f>
        <v>Senegal</v>
      </c>
      <c r="D63" s="40" t="str">
        <f>'WK Poule'!I83</f>
        <v>-</v>
      </c>
      <c r="E63" s="40" t="str">
        <f>'WK Poule'!J83</f>
        <v>Colombia</v>
      </c>
      <c r="F63" s="40">
        <f>'WK Poule'!K83</f>
        <v>0</v>
      </c>
      <c r="G63" s="41">
        <f t="shared" si="7"/>
        <v>3</v>
      </c>
    </row>
    <row r="64" spans="2:7" x14ac:dyDescent="0.2">
      <c r="B64" s="42"/>
      <c r="C64" s="43"/>
      <c r="D64" s="43"/>
      <c r="E64" s="43"/>
      <c r="F64" s="43"/>
      <c r="G64" s="44"/>
    </row>
    <row r="65" spans="2:7" x14ac:dyDescent="0.2">
      <c r="B65" s="42" t="s">
        <v>234</v>
      </c>
      <c r="C65" s="43" t="s">
        <v>235</v>
      </c>
      <c r="D65" s="43" t="s">
        <v>236</v>
      </c>
      <c r="E65" s="43" t="s">
        <v>239</v>
      </c>
      <c r="F65" s="43" t="s">
        <v>237</v>
      </c>
      <c r="G65" s="115" t="s">
        <v>238</v>
      </c>
    </row>
    <row r="66" spans="2:7" x14ac:dyDescent="0.2">
      <c r="B66" s="39">
        <f>'WK Poule'!M9</f>
        <v>0</v>
      </c>
      <c r="C66" s="40">
        <f>'WK Poule'!M45</f>
        <v>0</v>
      </c>
      <c r="D66" s="40">
        <f>'WK Poule'!M65</f>
        <v>0</v>
      </c>
      <c r="E66" s="40">
        <f>'WK Poule'!M77</f>
        <v>0</v>
      </c>
      <c r="F66" s="40">
        <f>'WK Poule'!M83</f>
        <v>0</v>
      </c>
      <c r="G66" s="115">
        <f>'WK Poule'!N87</f>
        <v>0</v>
      </c>
    </row>
    <row r="67" spans="2:7" x14ac:dyDescent="0.2">
      <c r="B67" s="39">
        <f>'WK Poule'!M13</f>
        <v>0</v>
      </c>
      <c r="C67" s="40">
        <f>'WK Poule'!M49</f>
        <v>0</v>
      </c>
      <c r="D67" s="40">
        <f>'WK Poule'!M69</f>
        <v>0</v>
      </c>
      <c r="E67" s="40">
        <f>'WK Poule'!O77</f>
        <v>0</v>
      </c>
      <c r="F67" s="40">
        <f>'WK Poule'!O83</f>
        <v>0</v>
      </c>
      <c r="G67" s="115">
        <f>'WK Poule'!N88</f>
        <v>0</v>
      </c>
    </row>
    <row r="68" spans="2:7" x14ac:dyDescent="0.2">
      <c r="B68" s="39">
        <f>'WK Poule'!M17</f>
        <v>0</v>
      </c>
      <c r="C68" s="40">
        <f>'WK Poule'!M53</f>
        <v>0</v>
      </c>
      <c r="D68" s="40">
        <f>'WK Poule'!O65</f>
        <v>0</v>
      </c>
      <c r="E68" s="43"/>
      <c r="F68" s="43"/>
      <c r="G68" s="115">
        <f>'WK Poule'!N89</f>
        <v>0</v>
      </c>
    </row>
    <row r="69" spans="2:7" x14ac:dyDescent="0.2">
      <c r="B69" s="39">
        <f>'WK Poule'!M21</f>
        <v>0</v>
      </c>
      <c r="C69" s="40">
        <f>'WK Poule'!M57</f>
        <v>0</v>
      </c>
      <c r="D69" s="40">
        <f>'WK Poule'!O69</f>
        <v>0</v>
      </c>
      <c r="E69" s="43"/>
      <c r="F69" s="43"/>
      <c r="G69" s="44"/>
    </row>
    <row r="70" spans="2:7" x14ac:dyDescent="0.2">
      <c r="B70" s="39">
        <f>'WK Poule'!M25</f>
        <v>0</v>
      </c>
      <c r="C70" s="40">
        <f>'WK Poule'!O45</f>
        <v>0</v>
      </c>
      <c r="D70" s="43"/>
      <c r="E70" s="43"/>
      <c r="F70" s="43"/>
      <c r="G70" s="44"/>
    </row>
    <row r="71" spans="2:7" x14ac:dyDescent="0.2">
      <c r="B71" s="39">
        <f>'WK Poule'!M29</f>
        <v>0</v>
      </c>
      <c r="C71" s="40">
        <f>'WK Poule'!O49</f>
        <v>0</v>
      </c>
      <c r="D71" s="43"/>
      <c r="E71" s="43"/>
      <c r="F71" s="43"/>
      <c r="G71" s="44"/>
    </row>
    <row r="72" spans="2:7" x14ac:dyDescent="0.2">
      <c r="B72" s="39">
        <f>'WK Poule'!M33</f>
        <v>0</v>
      </c>
      <c r="C72" s="40">
        <f>'WK Poule'!O53</f>
        <v>0</v>
      </c>
      <c r="D72" s="43"/>
      <c r="E72" s="43"/>
      <c r="F72" s="43"/>
      <c r="G72" s="44"/>
    </row>
    <row r="73" spans="2:7" x14ac:dyDescent="0.2">
      <c r="B73" s="39">
        <f>'WK Poule'!M37</f>
        <v>0</v>
      </c>
      <c r="C73" s="40">
        <f>'WK Poule'!O57</f>
        <v>0</v>
      </c>
      <c r="D73" s="43"/>
      <c r="E73" s="43"/>
      <c r="F73" s="43"/>
      <c r="G73" s="44"/>
    </row>
    <row r="74" spans="2:7" x14ac:dyDescent="0.2">
      <c r="B74" s="39">
        <f>'WK Poule'!O9</f>
        <v>0</v>
      </c>
      <c r="C74" s="43"/>
      <c r="D74" s="43"/>
      <c r="E74" s="43"/>
      <c r="F74" s="43"/>
      <c r="G74" s="44"/>
    </row>
    <row r="75" spans="2:7" x14ac:dyDescent="0.2">
      <c r="B75" s="39">
        <f>'WK Poule'!O13</f>
        <v>0</v>
      </c>
      <c r="C75" s="43"/>
      <c r="D75" s="43"/>
      <c r="E75" s="43"/>
      <c r="F75" s="43"/>
      <c r="G75" s="44"/>
    </row>
    <row r="76" spans="2:7" x14ac:dyDescent="0.2">
      <c r="B76" s="39">
        <f>'WK Poule'!O17</f>
        <v>0</v>
      </c>
      <c r="C76" s="43"/>
      <c r="D76" s="43"/>
      <c r="E76" s="43"/>
      <c r="F76" s="43"/>
      <c r="G76" s="44"/>
    </row>
    <row r="77" spans="2:7" x14ac:dyDescent="0.2">
      <c r="B77" s="39">
        <f>'WK Poule'!O21</f>
        <v>0</v>
      </c>
      <c r="C77" s="43"/>
      <c r="D77" s="43"/>
      <c r="E77" s="43"/>
      <c r="F77" s="43"/>
      <c r="G77" s="44"/>
    </row>
    <row r="78" spans="2:7" x14ac:dyDescent="0.2">
      <c r="B78" s="39">
        <f>'WK Poule'!O25</f>
        <v>0</v>
      </c>
      <c r="C78" s="43"/>
      <c r="D78" s="43"/>
      <c r="E78" s="43"/>
      <c r="F78" s="43"/>
      <c r="G78" s="44"/>
    </row>
    <row r="79" spans="2:7" x14ac:dyDescent="0.2">
      <c r="B79" s="39">
        <f>'WK Poule'!O29</f>
        <v>0</v>
      </c>
      <c r="C79" s="43"/>
      <c r="D79" s="43"/>
      <c r="E79" s="43"/>
      <c r="F79" s="43"/>
      <c r="G79" s="44"/>
    </row>
    <row r="80" spans="2:7" x14ac:dyDescent="0.2">
      <c r="B80" s="39">
        <f>'WK Poule'!O33</f>
        <v>0</v>
      </c>
      <c r="C80" s="43"/>
      <c r="D80" s="43"/>
      <c r="E80" s="43"/>
      <c r="F80" s="43"/>
      <c r="G80" s="44"/>
    </row>
    <row r="81" spans="2:7" x14ac:dyDescent="0.2">
      <c r="B81" s="39">
        <f>'WK Poule'!O37</f>
        <v>0</v>
      </c>
      <c r="C81" s="43"/>
      <c r="D81" s="43"/>
      <c r="E81" s="43"/>
      <c r="F81" s="43"/>
      <c r="G81" s="44"/>
    </row>
    <row r="82" spans="2:7" x14ac:dyDescent="0.2">
      <c r="B82" s="42"/>
      <c r="C82" s="43"/>
      <c r="D82" s="43"/>
      <c r="E82" s="43"/>
      <c r="F82" s="43"/>
      <c r="G82" s="44"/>
    </row>
    <row r="83" spans="2:7" x14ac:dyDescent="0.2">
      <c r="B83" s="42"/>
      <c r="C83" s="43">
        <v>1</v>
      </c>
      <c r="D83" s="43">
        <v>2</v>
      </c>
      <c r="E83" s="43">
        <v>3</v>
      </c>
      <c r="F83" s="43">
        <v>4</v>
      </c>
      <c r="G83" s="44"/>
    </row>
    <row r="84" spans="2:7" x14ac:dyDescent="0.2">
      <c r="B84" s="39" t="s">
        <v>149</v>
      </c>
      <c r="C84" s="40" t="str">
        <f>'WK Poule'!C9</f>
        <v>Rusland</v>
      </c>
      <c r="D84" s="40" t="str">
        <f>'WK Poule'!C10</f>
        <v>Saudi-Arabië</v>
      </c>
      <c r="E84" s="40" t="str">
        <f>'WK Poule'!C11</f>
        <v>Egypte</v>
      </c>
      <c r="F84" s="40" t="str">
        <f>'WK Poule'!C12</f>
        <v>Uruguay</v>
      </c>
      <c r="G84" s="41"/>
    </row>
    <row r="85" spans="2:7" x14ac:dyDescent="0.2">
      <c r="B85" s="39" t="s">
        <v>150</v>
      </c>
      <c r="C85" s="40" t="str">
        <f>'WK Poule'!C19</f>
        <v>Portugal</v>
      </c>
      <c r="D85" s="40" t="str">
        <f>'WK Poule'!C20</f>
        <v>Spanje</v>
      </c>
      <c r="E85" s="40" t="str">
        <f>'WK Poule'!C21</f>
        <v>Marokko</v>
      </c>
      <c r="F85" s="40" t="str">
        <f>'WK Poule'!C22</f>
        <v>Iran</v>
      </c>
      <c r="G85" s="41"/>
    </row>
    <row r="86" spans="2:7" x14ac:dyDescent="0.2">
      <c r="B86" s="39" t="s">
        <v>151</v>
      </c>
      <c r="C86" s="40" t="str">
        <f>'WK Poule'!C29</f>
        <v>Frankrijk</v>
      </c>
      <c r="D86" s="40" t="str">
        <f>'WK Poule'!C30</f>
        <v>Australië</v>
      </c>
      <c r="E86" s="40" t="str">
        <f>'WK Poule'!C31</f>
        <v>Peru</v>
      </c>
      <c r="F86" s="40" t="str">
        <f>'WK Poule'!C32</f>
        <v>Denemarken</v>
      </c>
      <c r="G86" s="41"/>
    </row>
    <row r="87" spans="2:7" x14ac:dyDescent="0.2">
      <c r="B87" s="39" t="s">
        <v>152</v>
      </c>
      <c r="C87" s="40" t="str">
        <f>'WK Poule'!C39</f>
        <v>Argentinië</v>
      </c>
      <c r="D87" s="40" t="str">
        <f>'WK Poule'!C40</f>
        <v>IJsland</v>
      </c>
      <c r="E87" s="40" t="str">
        <f>'WK Poule'!C41</f>
        <v>Kroatië</v>
      </c>
      <c r="F87" s="40" t="str">
        <f>'WK Poule'!C42</f>
        <v>Nigeria</v>
      </c>
      <c r="G87" s="41"/>
    </row>
    <row r="88" spans="2:7" x14ac:dyDescent="0.2">
      <c r="B88" s="39" t="s">
        <v>153</v>
      </c>
      <c r="C88" s="40" t="str">
        <f>'WK Poule'!C49</f>
        <v>Brazilië</v>
      </c>
      <c r="D88" s="40" t="str">
        <f>'WK Poule'!C50</f>
        <v>Zwitserland</v>
      </c>
      <c r="E88" s="40" t="str">
        <f>'WK Poule'!C51</f>
        <v>Costa Rica</v>
      </c>
      <c r="F88" s="40" t="str">
        <f>'WK Poule'!C52</f>
        <v>Servië</v>
      </c>
      <c r="G88" s="41"/>
    </row>
    <row r="89" spans="2:7" x14ac:dyDescent="0.2">
      <c r="B89" s="39" t="s">
        <v>154</v>
      </c>
      <c r="C89" s="40" t="str">
        <f>'WK Poule'!C59</f>
        <v>Duitsland</v>
      </c>
      <c r="D89" s="40" t="str">
        <f>'WK Poule'!C60</f>
        <v>Mexico</v>
      </c>
      <c r="E89" s="40" t="str">
        <f>'WK Poule'!C61</f>
        <v>Zweden</v>
      </c>
      <c r="F89" s="40" t="str">
        <f>'WK Poule'!C62</f>
        <v>Zuid-Korea</v>
      </c>
      <c r="G89" s="41"/>
    </row>
    <row r="90" spans="2:7" x14ac:dyDescent="0.2">
      <c r="B90" s="39" t="s">
        <v>155</v>
      </c>
      <c r="C90" s="40" t="str">
        <f>'WK Poule'!C69</f>
        <v>België</v>
      </c>
      <c r="D90" s="40" t="str">
        <f>'WK Poule'!C70</f>
        <v>Panama</v>
      </c>
      <c r="E90" s="40" t="str">
        <f>'WK Poule'!C71</f>
        <v>Tunesië</v>
      </c>
      <c r="F90" s="40" t="str">
        <f>'WK Poule'!C72</f>
        <v>Engeland</v>
      </c>
      <c r="G90" s="41"/>
    </row>
    <row r="91" spans="2:7" x14ac:dyDescent="0.2">
      <c r="B91" s="39" t="s">
        <v>156</v>
      </c>
      <c r="C91" s="40" t="str">
        <f>'WK Poule'!C79</f>
        <v>Polen</v>
      </c>
      <c r="D91" s="40" t="str">
        <f>'WK Poule'!C80</f>
        <v>Senegal</v>
      </c>
      <c r="E91" s="40" t="str">
        <f>'WK Poule'!C81</f>
        <v>Colombia</v>
      </c>
      <c r="F91" s="40" t="str">
        <f>'WK Poule'!C82</f>
        <v>Japan</v>
      </c>
      <c r="G91" s="41"/>
    </row>
    <row r="92" spans="2:7" x14ac:dyDescent="0.2">
      <c r="B92" s="42"/>
      <c r="C92" s="43"/>
      <c r="D92" s="43"/>
      <c r="E92" s="43"/>
      <c r="F92" s="43"/>
      <c r="G92" s="44"/>
    </row>
    <row r="93" spans="2:7" x14ac:dyDescent="0.2">
      <c r="B93" s="39" t="s">
        <v>133</v>
      </c>
      <c r="C93" s="40">
        <f>'WK Poule'!D1</f>
        <v>0</v>
      </c>
      <c r="D93" s="43"/>
      <c r="E93" s="43" t="s">
        <v>146</v>
      </c>
      <c r="F93" s="43">
        <f>'WK Poule'!H87</f>
        <v>0</v>
      </c>
      <c r="G93" s="44"/>
    </row>
    <row r="94" spans="2:7" x14ac:dyDescent="0.2">
      <c r="B94" s="39" t="s">
        <v>143</v>
      </c>
      <c r="C94" s="40">
        <f>'WK Poule'!D2</f>
        <v>0</v>
      </c>
      <c r="D94" s="43"/>
      <c r="E94" s="43" t="s">
        <v>147</v>
      </c>
      <c r="F94" s="43">
        <f>'WK Poule'!H88</f>
        <v>0</v>
      </c>
      <c r="G94" s="44"/>
    </row>
    <row r="95" spans="2:7" x14ac:dyDescent="0.2">
      <c r="B95" s="39" t="s">
        <v>167</v>
      </c>
      <c r="C95" s="40">
        <f>'WK Poule'!D3</f>
        <v>0</v>
      </c>
      <c r="D95" s="43"/>
      <c r="E95" s="43" t="s">
        <v>148</v>
      </c>
      <c r="F95" s="43">
        <f>'WK Poule'!H89</f>
        <v>0</v>
      </c>
      <c r="G95" s="44"/>
    </row>
    <row r="96" spans="2:7" ht="13.5" thickBot="1" x14ac:dyDescent="0.25">
      <c r="B96" s="114"/>
      <c r="C96" s="45"/>
      <c r="D96" s="45"/>
      <c r="E96" s="45" t="s">
        <v>145</v>
      </c>
      <c r="F96" s="45">
        <f>'WK Poule'!H90</f>
        <v>0</v>
      </c>
      <c r="G96" s="46"/>
    </row>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FF0000"/>
  </sheetPr>
  <dimension ref="A2:B34"/>
  <sheetViews>
    <sheetView showGridLines="0" topLeftCell="A28" workbookViewId="0">
      <selection activeCell="E34" sqref="E34"/>
    </sheetView>
  </sheetViews>
  <sheetFormatPr defaultRowHeight="12.75" x14ac:dyDescent="0.2"/>
  <cols>
    <col min="1" max="1" width="15" style="4" customWidth="1"/>
    <col min="2" max="2" width="8" style="4" customWidth="1"/>
  </cols>
  <sheetData>
    <row r="2" spans="1:2" ht="33" customHeight="1" x14ac:dyDescent="0.2">
      <c r="A2" s="8" t="s">
        <v>62</v>
      </c>
      <c r="B2" s="8"/>
    </row>
    <row r="3" spans="1:2" ht="33" customHeight="1" x14ac:dyDescent="0.2">
      <c r="A3" s="8" t="s">
        <v>45</v>
      </c>
      <c r="B3" s="8"/>
    </row>
    <row r="4" spans="1:2" ht="33" customHeight="1" x14ac:dyDescent="0.2">
      <c r="A4" s="8" t="s">
        <v>17</v>
      </c>
      <c r="B4" s="8"/>
    </row>
    <row r="5" spans="1:2" ht="33" customHeight="1" x14ac:dyDescent="0.2">
      <c r="A5" s="8" t="s">
        <v>61</v>
      </c>
      <c r="B5" s="8"/>
    </row>
    <row r="6" spans="1:2" ht="33" customHeight="1" x14ac:dyDescent="0.2">
      <c r="A6" s="8" t="s">
        <v>46</v>
      </c>
      <c r="B6" s="8"/>
    </row>
    <row r="7" spans="1:2" ht="33" customHeight="1" x14ac:dyDescent="0.2">
      <c r="A7" s="8" t="s">
        <v>2</v>
      </c>
      <c r="B7" s="8"/>
    </row>
    <row r="8" spans="1:2" ht="33" customHeight="1" x14ac:dyDescent="0.2">
      <c r="A8" s="8" t="s">
        <v>16</v>
      </c>
      <c r="B8" s="8"/>
    </row>
    <row r="9" spans="1:2" ht="33" customHeight="1" x14ac:dyDescent="0.2">
      <c r="A9" s="8" t="s">
        <v>21</v>
      </c>
      <c r="B9" s="8"/>
    </row>
    <row r="10" spans="1:2" ht="33" customHeight="1" x14ac:dyDescent="0.2">
      <c r="A10" s="8" t="s">
        <v>30</v>
      </c>
      <c r="B10" s="8"/>
    </row>
    <row r="11" spans="1:2" ht="33" customHeight="1" x14ac:dyDescent="0.2">
      <c r="A11" s="8" t="s">
        <v>53</v>
      </c>
      <c r="B11" s="8"/>
    </row>
    <row r="12" spans="1:2" ht="33" customHeight="1" x14ac:dyDescent="0.2">
      <c r="A12" s="8" t="s">
        <v>38</v>
      </c>
      <c r="B12" s="8"/>
    </row>
    <row r="13" spans="1:2" ht="33" customHeight="1" x14ac:dyDescent="0.2">
      <c r="A13" s="8" t="s">
        <v>32</v>
      </c>
      <c r="B13" s="8"/>
    </row>
    <row r="14" spans="1:2" ht="33" customHeight="1" x14ac:dyDescent="0.2">
      <c r="A14" s="8" t="s">
        <v>40</v>
      </c>
      <c r="B14" s="8"/>
    </row>
    <row r="15" spans="1:2" ht="33" customHeight="1" x14ac:dyDescent="0.2">
      <c r="A15" s="8" t="s">
        <v>56</v>
      </c>
      <c r="B15" s="8"/>
    </row>
    <row r="16" spans="1:2" ht="33" customHeight="1" x14ac:dyDescent="0.2">
      <c r="A16" s="8" t="s">
        <v>22</v>
      </c>
      <c r="B16" s="8"/>
    </row>
    <row r="17" spans="1:2" ht="33" customHeight="1" x14ac:dyDescent="0.2">
      <c r="A17" s="8" t="s">
        <v>41</v>
      </c>
      <c r="B17" s="8"/>
    </row>
    <row r="18" spans="1:2" ht="33" customHeight="1" x14ac:dyDescent="0.2">
      <c r="A18" s="8" t="s">
        <v>48</v>
      </c>
      <c r="B18" s="8"/>
    </row>
    <row r="19" spans="1:2" ht="33" customHeight="1" x14ac:dyDescent="0.2">
      <c r="A19" s="8" t="s">
        <v>33</v>
      </c>
      <c r="B19" s="8"/>
    </row>
    <row r="20" spans="1:2" ht="33" customHeight="1" x14ac:dyDescent="0.2">
      <c r="A20" s="8" t="s">
        <v>24</v>
      </c>
      <c r="B20" s="8"/>
    </row>
    <row r="21" spans="1:2" ht="33" customHeight="1" x14ac:dyDescent="0.2">
      <c r="A21" s="8" t="s">
        <v>25</v>
      </c>
      <c r="B21" s="8"/>
    </row>
    <row r="22" spans="1:2" ht="33" customHeight="1" x14ac:dyDescent="0.2">
      <c r="A22" s="8" t="s">
        <v>7</v>
      </c>
      <c r="B22" s="8"/>
    </row>
    <row r="23" spans="1:2" ht="33" customHeight="1" x14ac:dyDescent="0.2">
      <c r="A23" s="8" t="s">
        <v>4</v>
      </c>
      <c r="B23" s="8"/>
    </row>
    <row r="24" spans="1:2" ht="33" customHeight="1" x14ac:dyDescent="0.2">
      <c r="A24" s="8" t="s">
        <v>6</v>
      </c>
      <c r="B24" s="8"/>
    </row>
    <row r="25" spans="1:2" ht="33" customHeight="1" x14ac:dyDescent="0.2">
      <c r="A25" s="8" t="s">
        <v>14</v>
      </c>
      <c r="B25" s="8"/>
    </row>
    <row r="26" spans="1:2" ht="33" customHeight="1" x14ac:dyDescent="0.2">
      <c r="A26" s="8" t="s">
        <v>49</v>
      </c>
      <c r="B26" s="8"/>
    </row>
    <row r="27" spans="1:2" ht="33" customHeight="1" x14ac:dyDescent="0.2">
      <c r="A27" s="8" t="s">
        <v>54</v>
      </c>
      <c r="B27" s="8"/>
    </row>
    <row r="28" spans="1:2" ht="33" customHeight="1" x14ac:dyDescent="0.2">
      <c r="A28" s="8" t="s">
        <v>64</v>
      </c>
      <c r="B28" s="8"/>
    </row>
    <row r="29" spans="1:2" ht="33" customHeight="1" x14ac:dyDescent="0.2">
      <c r="A29" s="8" t="s">
        <v>13</v>
      </c>
      <c r="B29" s="8"/>
    </row>
    <row r="30" spans="1:2" ht="33" customHeight="1" x14ac:dyDescent="0.2">
      <c r="A30" s="8" t="s">
        <v>29</v>
      </c>
      <c r="B30" s="8"/>
    </row>
    <row r="31" spans="1:2" ht="33" customHeight="1" x14ac:dyDescent="0.2">
      <c r="A31" s="8" t="s">
        <v>57</v>
      </c>
      <c r="B31" s="8"/>
    </row>
    <row r="32" spans="1:2" ht="33" customHeight="1" x14ac:dyDescent="0.2">
      <c r="A32" s="8" t="s">
        <v>65</v>
      </c>
      <c r="B32" s="8"/>
    </row>
    <row r="33" spans="1:2" ht="33" customHeight="1" x14ac:dyDescent="0.2">
      <c r="A33" s="8" t="s">
        <v>37</v>
      </c>
      <c r="B33" s="8"/>
    </row>
    <row r="34" spans="1:2" ht="33" customHeight="1" x14ac:dyDescent="0.2">
      <c r="A34" s="9" t="s">
        <v>120</v>
      </c>
    </row>
  </sheetData>
  <sheetProtection sheet="1" objects="1" scenarios="1"/>
  <sortState ref="A2:A33">
    <sortCondition ref="A2"/>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Spelregels &amp; uitleg</vt:lpstr>
      <vt:lpstr>WK Poule</vt:lpstr>
      <vt:lpstr>Data</vt:lpstr>
    </vt:vector>
  </TitlesOfParts>
  <Company>SNT Nederland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ICT-Infrastructure</dc:creator>
  <cp:lastModifiedBy>Smits, Coen</cp:lastModifiedBy>
  <dcterms:created xsi:type="dcterms:W3CDTF">2014-03-19T08:28:31Z</dcterms:created>
  <dcterms:modified xsi:type="dcterms:W3CDTF">2018-05-22T18:53:15Z</dcterms:modified>
</cp:coreProperties>
</file>