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https://d.docs.live.net/BDA043559406BFC7/Documenten/Poules/2026 WK Poule/"/>
    </mc:Choice>
  </mc:AlternateContent>
  <xr:revisionPtr revIDLastSave="0" documentId="13_ncr:1_{3C96AFAE-0690-4632-87A6-6BD8729E0C46}" xr6:coauthVersionLast="47" xr6:coauthVersionMax="47" xr10:uidLastSave="{00000000-0000-0000-0000-000000000000}"/>
  <workbookProtection workbookAlgorithmName="SHA-512" workbookHashValue="ecqRLoMJPFYEDovLQGb8cyuQDQxHxR2nUHq8L6Dws++T8/qLmmijoxpmsTOIxD8xE2cPpMZQvGip3kNVhQmzqQ==" workbookSaltValue="X1CcwDFva7lNhkBnqXVILg==" workbookSpinCount="100000" lockStructure="1"/>
  <bookViews>
    <workbookView xWindow="-120" yWindow="-120" windowWidth="29040" windowHeight="15720" activeTab="2" xr2:uid="{5841BBA2-F156-407F-AE08-DDDE3E5A551A}"/>
  </bookViews>
  <sheets>
    <sheet name="Toelichting" sheetId="1" r:id="rId1"/>
    <sheet name="Hoe verdien ik punten" sheetId="2" r:id="rId2"/>
    <sheet name="Invullen" sheetId="3" r:id="rId3"/>
  </sheets>
  <externalReferences>
    <externalReference r:id="rId4"/>
  </externalReferences>
  <definedNames>
    <definedName name="Aantal_Deelnemers">[1]Hulpmiddel!$B$17</definedName>
    <definedName name="Aantal_GroepsWedstrijden">[1]Hulpmiddel!$B$10</definedName>
    <definedName name="Aantal_Poules">[1]Hulpmiddel!$B$9</definedName>
    <definedName name="AantalJokers">[1]Hulpmiddel!$B$14</definedName>
    <definedName name="_xlnm.Print_Area" localSheetId="1">'Hoe verdien ik punten'!$A$1:$Q$130</definedName>
    <definedName name="_xlnm.Print_Area" localSheetId="2">Invullen!$A$1:$S$90</definedName>
    <definedName name="_xlnm.Print_Area" localSheetId="0">Toelichting!$A$1:$Q$34</definedName>
    <definedName name="P_Doelpunten">[1]Punten!$B$26</definedName>
    <definedName name="P_Doelpunten_Min">[1]Punten!$B$27</definedName>
    <definedName name="P_Gele_kaarten">[1]Punten!$B$29</definedName>
    <definedName name="P_Gele_kaarten_Min">[1]Punten!$B$30</definedName>
    <definedName name="P_Kampioen">[1]Punten!$B$20</definedName>
    <definedName name="P_Kampioen_Bonus">[1]Punten!$P$29:$Q$34</definedName>
    <definedName name="P_Laatste_16">[1]Punten!$B$16</definedName>
    <definedName name="P_Laatste_16_Bonus">[1]Punten!$T$11:$U$16</definedName>
    <definedName name="P_Laatste_2">[1]Punten!$B$19</definedName>
    <definedName name="P_Laatste_2_Bonus">[1]Punten!$L$29:$M$34</definedName>
    <definedName name="P_Laatste_32">[1]Punten!$B$15</definedName>
    <definedName name="P_Laatste_32_Bonus">[1]Punten!$P$11:$Q$16</definedName>
    <definedName name="P_Laatste_4">[1]Punten!$B$18</definedName>
    <definedName name="P_Laatste_4_Bonus">[1]Punten!$H$29:$I$34</definedName>
    <definedName name="P_Laatste_8">[1]Punten!$B$17</definedName>
    <definedName name="P_Laatste_8_Bonus">[1]Punten!$D$29:$E$34</definedName>
    <definedName name="P_PlaatsInPoule">[1]Punten!$B$14</definedName>
    <definedName name="P_PlaatsInPoule_Bonus">[1]Punten!$L$11:$M$16</definedName>
    <definedName name="P_Rode_kaarten">[1]Punten!$B$32</definedName>
    <definedName name="P_Rode_kaarten_Min">[1]Punten!$B$33</definedName>
    <definedName name="P_Topscorer">[1]Punten!$B$24</definedName>
    <definedName name="P_Uitslag_Bonus">[1]Punten!$H$11:$I$16</definedName>
    <definedName name="P_Winnaar">[1]Punten!$B$6</definedName>
    <definedName name="P_Winnaar_Bonus">[1]Punten!$D$11:$E$16</definedName>
    <definedName name="PD_Thuis">[1]Punten!$B$8</definedName>
    <definedName name="PD_Uit">[1]Punten!$B$9</definedName>
    <definedName name="PD_Verschil">[1]Punten!$B$7</definedName>
    <definedName name="TUSSENSTAP_DLNMRINFO">[1]Tussenstap!$A$7:$E$7</definedName>
    <definedName name="TUSSENSTAP_LTS_EXTRA">[1]Tussenstap!$W$7:$W$41</definedName>
    <definedName name="TUSSENSTAP_PIP">[1]Tussenstap!$Q$7:$Q$62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85" i="3" l="1"/>
  <c r="P82" i="3"/>
  <c r="C90" i="3" l="1"/>
  <c r="C89" i="3"/>
  <c r="Z88" i="3"/>
  <c r="C88" i="3"/>
  <c r="Z87" i="3"/>
  <c r="B87" i="3"/>
  <c r="Z86" i="3"/>
  <c r="AF81" i="3"/>
  <c r="AF79" i="3"/>
  <c r="AF78" i="3"/>
  <c r="AF80" i="3"/>
  <c r="AF77" i="3"/>
  <c r="P79" i="3"/>
  <c r="AF76" i="3"/>
  <c r="AF75" i="3"/>
  <c r="AF74" i="3"/>
  <c r="P76" i="3"/>
  <c r="AF73" i="3"/>
  <c r="AF72" i="3"/>
  <c r="L74" i="3"/>
  <c r="AF71" i="3"/>
  <c r="AF69" i="3"/>
  <c r="Z71" i="3"/>
  <c r="N72" i="3" s="1"/>
  <c r="Z70" i="3"/>
  <c r="AF67" i="3"/>
  <c r="AF66" i="3"/>
  <c r="AF68" i="3"/>
  <c r="AF65" i="3"/>
  <c r="Z67" i="3"/>
  <c r="AF64" i="3"/>
  <c r="Z66" i="3"/>
  <c r="AF63" i="3"/>
  <c r="Z65" i="3"/>
  <c r="AF62" i="3"/>
  <c r="Z64" i="3"/>
  <c r="AF61" i="3"/>
  <c r="AA63" i="3"/>
  <c r="Z63" i="3"/>
  <c r="AF60" i="3"/>
  <c r="AA62" i="3"/>
  <c r="Z62" i="3"/>
  <c r="AA61" i="3"/>
  <c r="Z61" i="3"/>
  <c r="AF58" i="3"/>
  <c r="AA60" i="3"/>
  <c r="R64" i="3" s="1"/>
  <c r="Z60" i="3"/>
  <c r="AF57" i="3"/>
  <c r="AF59" i="3"/>
  <c r="AF55" i="3"/>
  <c r="AA57" i="3"/>
  <c r="Z57" i="3"/>
  <c r="AF54" i="3"/>
  <c r="AA56" i="3"/>
  <c r="Z56" i="3"/>
  <c r="AF53" i="3"/>
  <c r="AA55" i="3"/>
  <c r="Z55" i="3"/>
  <c r="AF52" i="3"/>
  <c r="AA54" i="3"/>
  <c r="Z54" i="3"/>
  <c r="AF51" i="3"/>
  <c r="AA53" i="3"/>
  <c r="Z53" i="3"/>
  <c r="AF50" i="3"/>
  <c r="AA52" i="3"/>
  <c r="Z52" i="3"/>
  <c r="AA51" i="3"/>
  <c r="Z51" i="3"/>
  <c r="AA50" i="3"/>
  <c r="Z50" i="3"/>
  <c r="AF47" i="3"/>
  <c r="AF45" i="3"/>
  <c r="AA47" i="3"/>
  <c r="Z47" i="3"/>
  <c r="AF46" i="3"/>
  <c r="AA46" i="3"/>
  <c r="Z46" i="3"/>
  <c r="AA45" i="3"/>
  <c r="Z45" i="3"/>
  <c r="AF42" i="3"/>
  <c r="AF44" i="3"/>
  <c r="AA44" i="3"/>
  <c r="Z44" i="3"/>
  <c r="AF41" i="3"/>
  <c r="AF43" i="3"/>
  <c r="AF40" i="3"/>
  <c r="L42" i="3"/>
  <c r="AF39" i="3"/>
  <c r="AF37" i="3"/>
  <c r="AA39" i="3"/>
  <c r="Z39" i="3"/>
  <c r="AF36" i="3"/>
  <c r="AF38" i="3"/>
  <c r="AA38" i="3"/>
  <c r="Z38" i="3"/>
  <c r="AF35" i="3"/>
  <c r="AA37" i="3"/>
  <c r="Z37" i="3"/>
  <c r="AF34" i="3"/>
  <c r="AA36" i="3"/>
  <c r="Z36" i="3"/>
  <c r="AA35" i="3"/>
  <c r="Z35" i="3"/>
  <c r="AA33" i="3"/>
  <c r="Z33" i="3"/>
  <c r="AA32" i="3"/>
  <c r="Z32" i="3"/>
  <c r="AF29" i="3"/>
  <c r="AA31" i="3"/>
  <c r="Z31" i="3"/>
  <c r="AA30" i="3"/>
  <c r="Z30" i="3"/>
  <c r="AF27" i="3"/>
  <c r="AA29" i="3"/>
  <c r="Z29" i="3"/>
  <c r="AF26" i="3"/>
  <c r="AF28" i="3"/>
  <c r="AA27" i="3"/>
  <c r="Z27" i="3"/>
  <c r="AA26" i="3"/>
  <c r="Z26" i="3"/>
  <c r="AF23" i="3"/>
  <c r="AF25" i="3"/>
  <c r="AA25" i="3"/>
  <c r="Z25" i="3"/>
  <c r="AF22" i="3"/>
  <c r="AF24" i="3"/>
  <c r="AA24" i="3"/>
  <c r="Z24" i="3"/>
  <c r="AF21" i="3"/>
  <c r="AA23" i="3"/>
  <c r="Z23" i="3"/>
  <c r="AF20" i="3"/>
  <c r="AF19" i="3"/>
  <c r="AA21" i="3"/>
  <c r="Z21" i="3"/>
  <c r="AA20" i="3"/>
  <c r="Z20" i="3"/>
  <c r="D88" i="3"/>
  <c r="AA19" i="3"/>
  <c r="Z19" i="3"/>
  <c r="AA18" i="3"/>
  <c r="Z18" i="3"/>
  <c r="F88" i="3"/>
  <c r="AA17" i="3"/>
  <c r="Z17" i="3"/>
  <c r="AF16" i="3"/>
  <c r="AC16" i="3"/>
  <c r="AC15" i="3"/>
  <c r="AA15" i="3"/>
  <c r="Z15" i="3"/>
  <c r="AF14" i="3"/>
  <c r="AC14" i="3"/>
  <c r="AA14" i="3"/>
  <c r="Z14" i="3"/>
  <c r="AF11" i="3"/>
  <c r="AF13" i="3"/>
  <c r="AC13" i="3"/>
  <c r="AA13" i="3"/>
  <c r="Z13" i="3"/>
  <c r="AF12" i="3"/>
  <c r="AC12" i="3"/>
  <c r="AA12" i="3"/>
  <c r="Z12" i="3"/>
  <c r="AC11" i="3"/>
  <c r="AA11" i="3"/>
  <c r="Z11" i="3"/>
  <c r="AC10" i="3"/>
  <c r="AC9" i="3"/>
  <c r="AA9" i="3"/>
  <c r="Z9" i="3"/>
  <c r="AC8" i="3"/>
  <c r="AA8" i="3"/>
  <c r="Z8" i="3"/>
  <c r="AC7" i="3"/>
  <c r="AA7" i="3"/>
  <c r="Z7" i="3"/>
  <c r="G7" i="3"/>
  <c r="AC6" i="3"/>
  <c r="AA6" i="3"/>
  <c r="Z6" i="3"/>
  <c r="G6" i="3"/>
  <c r="AC5" i="3"/>
  <c r="AA5" i="3"/>
  <c r="Z5" i="3"/>
  <c r="G5" i="3"/>
  <c r="L4" i="3"/>
  <c r="G4" i="3"/>
  <c r="G3" i="3"/>
  <c r="B10" i="3"/>
  <c r="N34" i="3" l="1"/>
  <c r="R34" i="3"/>
  <c r="N16" i="3"/>
  <c r="N22" i="3"/>
  <c r="R16" i="3"/>
  <c r="R22" i="3"/>
  <c r="N68" i="3"/>
  <c r="N58" i="3"/>
  <c r="R10" i="3"/>
  <c r="N10" i="3"/>
  <c r="E88" i="3"/>
  <c r="AF15" i="3"/>
  <c r="N40" i="3"/>
  <c r="AF10" i="3"/>
  <c r="I88" i="3"/>
  <c r="J88" i="3"/>
  <c r="R40" i="3"/>
  <c r="G88" i="3"/>
  <c r="H88" i="3"/>
  <c r="AF33" i="3"/>
  <c r="F89" i="3"/>
  <c r="AF18" i="3"/>
  <c r="AF32" i="3"/>
  <c r="G89" i="3"/>
  <c r="AF56" i="3"/>
  <c r="H89" i="3"/>
  <c r="AF17" i="3"/>
  <c r="AF31" i="3"/>
  <c r="N48" i="3"/>
  <c r="R58" i="3"/>
  <c r="I89" i="3"/>
  <c r="N28" i="3"/>
  <c r="AF49" i="3"/>
  <c r="J89" i="3"/>
  <c r="R28" i="3"/>
  <c r="AF30" i="3"/>
  <c r="AF48" i="3"/>
  <c r="AF70" i="3"/>
  <c r="J90" i="3"/>
  <c r="H90" i="3"/>
  <c r="G90" i="3"/>
  <c r="F90" i="3"/>
  <c r="E90" i="3"/>
  <c r="D90" i="3"/>
  <c r="I90" i="3"/>
  <c r="E89" i="3"/>
  <c r="D89" i="3"/>
</calcChain>
</file>

<file path=xl/sharedStrings.xml><?xml version="1.0" encoding="utf-8"?>
<sst xmlns="http://schemas.openxmlformats.org/spreadsheetml/2006/main" count="939" uniqueCount="273">
  <si>
    <t>Doe mee!</t>
  </si>
  <si>
    <t>Wie kan deelnemen?</t>
  </si>
  <si>
    <t>Hoe kun je deelnemen?</t>
  </si>
  <si>
    <t>Wat moet je voorspellen?</t>
  </si>
  <si>
    <t>Inschrijfgeld</t>
  </si>
  <si>
    <t>Prijzen</t>
  </si>
  <si>
    <t>De eindstand na het totale toernooi bepaald welke deelnemers er prijzen hebben gewonnen. De verdeling van het prijzengeld is hieronder weergegeven.</t>
  </si>
  <si>
    <t>1e plaats</t>
  </si>
  <si>
    <t>50 % van de inleg</t>
  </si>
  <si>
    <r>
      <t xml:space="preserve">Als er meerdere mensen op dezelfde plaats eindigen dan zal het prijzengeld opgeteld en gedeeld worden. </t>
    </r>
    <r>
      <rPr>
        <u/>
        <sz val="11"/>
        <color theme="1"/>
        <rFont val="Calibri"/>
        <family val="2"/>
        <scheme val="minor"/>
      </rPr>
      <t>Voorbeeld:</t>
    </r>
    <r>
      <rPr>
        <sz val="11"/>
        <color theme="1"/>
        <rFont val="Calibri"/>
        <family val="2"/>
        <scheme val="minor"/>
      </rPr>
      <t xml:space="preserve"> Pietje en Klaasje hebben allebei 470 punten en staan aan het eind gedeeld op de eerste plek, zij samen delen dan 70% van de inleg.</t>
    </r>
  </si>
  <si>
    <t>2e plaats</t>
  </si>
  <si>
    <t>20 % van de inleg</t>
  </si>
  <si>
    <t>3e plaats</t>
  </si>
  <si>
    <t>15 % van de inleg</t>
  </si>
  <si>
    <t>4e plaats</t>
  </si>
  <si>
    <t>10 % van de inleg</t>
  </si>
  <si>
    <t>5e plaats</t>
  </si>
  <si>
    <t>5 % van de inleg</t>
  </si>
  <si>
    <t>Overig</t>
  </si>
  <si>
    <t xml:space="preserve">Hoe verdien je punten? </t>
  </si>
  <si>
    <t>-samenvatting uitleg/puntentelling-</t>
  </si>
  <si>
    <t>Voorspellen uitslagen groepswedstrijden</t>
  </si>
  <si>
    <t>Na de groepswedstrijden</t>
  </si>
  <si>
    <t>Puntentelling groepswedstrijden:</t>
  </si>
  <si>
    <t>Puntentelling knock-out-fase:</t>
  </si>
  <si>
    <t>Land op juiste plek voorspeld in groepsstand</t>
  </si>
  <si>
    <t>Land juist voorspeld bij laatste 32</t>
  </si>
  <si>
    <t>Land juist voorspeld bij laatste 16</t>
  </si>
  <si>
    <t>+</t>
  </si>
  <si>
    <t>Land juist voorspeld bij laatste 8</t>
  </si>
  <si>
    <t>Totaal per wedstrijd</t>
  </si>
  <si>
    <t>Land juist voorspeld bij laatste 4</t>
  </si>
  <si>
    <t>Land juist voorspeld bij laatste 2</t>
  </si>
  <si>
    <t>Kampioen juist voorspeld</t>
  </si>
  <si>
    <r>
      <rPr>
        <u/>
        <sz val="11"/>
        <color theme="1"/>
        <rFont val="Calibri"/>
        <family val="2"/>
        <scheme val="minor"/>
      </rPr>
      <t>Let op:</t>
    </r>
    <r>
      <rPr>
        <sz val="11"/>
        <color theme="1"/>
        <rFont val="Calibri"/>
        <family val="2"/>
        <scheme val="minor"/>
      </rPr>
      <t xml:space="preserve"> Ieder land mag maar 1 keer gebruikt worden per (knock-out) fase.</t>
    </r>
  </si>
  <si>
    <r>
      <t xml:space="preserve">Bonuspunten </t>
    </r>
    <r>
      <rPr>
        <b/>
        <sz val="11"/>
        <color theme="1"/>
        <rFont val="Calibri"/>
        <family val="2"/>
        <scheme val="minor"/>
      </rPr>
      <t>tijdens</t>
    </r>
    <r>
      <rPr>
        <sz val="11"/>
        <color theme="1"/>
        <rFont val="Calibri"/>
        <family val="2"/>
        <scheme val="minor"/>
      </rPr>
      <t xml:space="preserve"> de groepswedstrijden:</t>
    </r>
  </si>
  <si>
    <r>
      <t xml:space="preserve">Bonuspunten </t>
    </r>
    <r>
      <rPr>
        <b/>
        <sz val="11"/>
        <color theme="1"/>
        <rFont val="Calibri"/>
        <family val="2"/>
        <scheme val="minor"/>
      </rPr>
      <t>na</t>
    </r>
    <r>
      <rPr>
        <sz val="11"/>
        <color theme="1"/>
        <rFont val="Calibri"/>
        <family val="2"/>
        <scheme val="minor"/>
      </rPr>
      <t xml:space="preserve"> de groepswedstrijden:</t>
    </r>
  </si>
  <si>
    <r>
      <t xml:space="preserve">Indien de juiste </t>
    </r>
    <r>
      <rPr>
        <u/>
        <sz val="11"/>
        <color theme="1"/>
        <rFont val="Calibri"/>
        <family val="2"/>
        <scheme val="minor"/>
      </rPr>
      <t>winnaar</t>
    </r>
    <r>
      <rPr>
        <sz val="11"/>
        <color theme="1"/>
        <rFont val="Calibri"/>
        <family val="2"/>
        <scheme val="minor"/>
      </rPr>
      <t xml:space="preserve"> (of gelijkspel) is voorspeld door </t>
    </r>
    <r>
      <rPr>
        <b/>
        <sz val="11"/>
        <color theme="1"/>
        <rFont val="Calibri"/>
        <family val="2"/>
        <scheme val="minor"/>
      </rPr>
      <t>x</t>
    </r>
    <r>
      <rPr>
        <sz val="11"/>
        <color theme="1"/>
        <rFont val="Calibri"/>
        <family val="2"/>
        <scheme val="minor"/>
      </rPr>
      <t xml:space="preserve">% of minder maar door meer dan </t>
    </r>
    <r>
      <rPr>
        <b/>
        <sz val="11"/>
        <color theme="1"/>
        <rFont val="Calibri"/>
        <family val="2"/>
        <scheme val="minor"/>
      </rPr>
      <t>y</t>
    </r>
    <r>
      <rPr>
        <sz val="11"/>
        <color theme="1"/>
        <rFont val="Calibri"/>
        <family val="2"/>
        <scheme val="minor"/>
      </rPr>
      <t xml:space="preserve">%  van de deelnemers dan krijg je </t>
    </r>
    <r>
      <rPr>
        <b/>
        <sz val="11"/>
        <color theme="1"/>
        <rFont val="Calibri"/>
        <family val="2"/>
        <scheme val="minor"/>
      </rPr>
      <t>z</t>
    </r>
    <r>
      <rPr>
        <sz val="11"/>
        <color theme="1"/>
        <rFont val="Calibri"/>
        <family val="2"/>
        <scheme val="minor"/>
      </rPr>
      <t xml:space="preserve"> bonuspunten.</t>
    </r>
  </si>
  <si>
    <r>
      <t xml:space="preserve">Indien een land op de juiste groepsplek is voorspeld door </t>
    </r>
    <r>
      <rPr>
        <b/>
        <sz val="11"/>
        <color theme="1"/>
        <rFont val="Calibri"/>
        <family val="2"/>
        <scheme val="minor"/>
      </rPr>
      <t>x</t>
    </r>
    <r>
      <rPr>
        <sz val="11"/>
        <color theme="1"/>
        <rFont val="Calibri"/>
        <family val="2"/>
        <scheme val="minor"/>
      </rPr>
      <t xml:space="preserve">% of minder maar door meer dan </t>
    </r>
    <r>
      <rPr>
        <b/>
        <sz val="11"/>
        <color theme="1"/>
        <rFont val="Calibri"/>
        <family val="2"/>
        <scheme val="minor"/>
      </rPr>
      <t>y</t>
    </r>
    <r>
      <rPr>
        <sz val="11"/>
        <color theme="1"/>
        <rFont val="Calibri"/>
        <family val="2"/>
        <scheme val="minor"/>
      </rPr>
      <t xml:space="preserve">%  van de deelnemers dan krijg je </t>
    </r>
    <r>
      <rPr>
        <b/>
        <sz val="11"/>
        <color theme="1"/>
        <rFont val="Calibri"/>
        <family val="2"/>
        <scheme val="minor"/>
      </rPr>
      <t>z</t>
    </r>
    <r>
      <rPr>
        <sz val="11"/>
        <color theme="1"/>
        <rFont val="Calibri"/>
        <family val="2"/>
        <scheme val="minor"/>
      </rPr>
      <t xml:space="preserve"> bonuspunten.</t>
    </r>
  </si>
  <si>
    <t>x</t>
  </si>
  <si>
    <t>y</t>
  </si>
  <si>
    <t>z</t>
  </si>
  <si>
    <r>
      <t xml:space="preserve">Indien de juiste </t>
    </r>
    <r>
      <rPr>
        <u/>
        <sz val="11"/>
        <color theme="1"/>
        <rFont val="Calibri"/>
        <family val="2"/>
        <scheme val="minor"/>
      </rPr>
      <t>uitslag</t>
    </r>
    <r>
      <rPr>
        <sz val="11"/>
        <color theme="1"/>
        <rFont val="Calibri"/>
        <family val="2"/>
        <scheme val="minor"/>
      </rPr>
      <t xml:space="preserve"> is voorspeld door </t>
    </r>
    <r>
      <rPr>
        <b/>
        <sz val="11"/>
        <color theme="1"/>
        <rFont val="Calibri"/>
        <family val="2"/>
        <scheme val="minor"/>
      </rPr>
      <t>x</t>
    </r>
    <r>
      <rPr>
        <sz val="11"/>
        <color theme="1"/>
        <rFont val="Calibri"/>
        <family val="2"/>
        <scheme val="minor"/>
      </rPr>
      <t xml:space="preserve">% of minder maar door meer dan </t>
    </r>
    <r>
      <rPr>
        <b/>
        <sz val="11"/>
        <color theme="1"/>
        <rFont val="Calibri"/>
        <family val="2"/>
        <scheme val="minor"/>
      </rPr>
      <t>y</t>
    </r>
    <r>
      <rPr>
        <sz val="11"/>
        <color theme="1"/>
        <rFont val="Calibri"/>
        <family val="2"/>
        <scheme val="minor"/>
      </rPr>
      <t xml:space="preserve">%  van de deelnemers dan krijg je </t>
    </r>
    <r>
      <rPr>
        <b/>
        <sz val="11"/>
        <color theme="1"/>
        <rFont val="Calibri"/>
        <family val="2"/>
        <scheme val="minor"/>
      </rPr>
      <t>z</t>
    </r>
    <r>
      <rPr>
        <sz val="11"/>
        <color theme="1"/>
        <rFont val="Calibri"/>
        <family val="2"/>
        <scheme val="minor"/>
      </rPr>
      <t xml:space="preserve"> bonuspunten.</t>
    </r>
  </si>
  <si>
    <r>
      <t xml:space="preserve">Indien een land per knock-out-fase/kampioen is voorspeld door </t>
    </r>
    <r>
      <rPr>
        <b/>
        <sz val="11"/>
        <color theme="1"/>
        <rFont val="Calibri"/>
        <family val="2"/>
        <scheme val="minor"/>
      </rPr>
      <t>x</t>
    </r>
    <r>
      <rPr>
        <sz val="11"/>
        <color theme="1"/>
        <rFont val="Calibri"/>
        <family val="2"/>
        <scheme val="minor"/>
      </rPr>
      <t xml:space="preserve">% of minder maar door meer dan </t>
    </r>
    <r>
      <rPr>
        <b/>
        <sz val="11"/>
        <color theme="1"/>
        <rFont val="Calibri"/>
        <family val="2"/>
        <scheme val="minor"/>
      </rPr>
      <t>y</t>
    </r>
    <r>
      <rPr>
        <sz val="11"/>
        <color theme="1"/>
        <rFont val="Calibri"/>
        <family val="2"/>
        <scheme val="minor"/>
      </rPr>
      <t xml:space="preserve">%  van de deelnemers dan krijg je </t>
    </r>
    <r>
      <rPr>
        <b/>
        <sz val="11"/>
        <color theme="1"/>
        <rFont val="Calibri"/>
        <family val="2"/>
        <scheme val="minor"/>
      </rPr>
      <t>z</t>
    </r>
    <r>
      <rPr>
        <sz val="11"/>
        <color theme="1"/>
        <rFont val="Calibri"/>
        <family val="2"/>
        <scheme val="minor"/>
      </rPr>
      <t xml:space="preserve"> bonuspunten.</t>
    </r>
  </si>
  <si>
    <r>
      <rPr>
        <u/>
        <sz val="11"/>
        <color theme="1"/>
        <rFont val="Calibri"/>
        <family val="2"/>
        <scheme val="minor"/>
      </rPr>
      <t>Let op:</t>
    </r>
    <r>
      <rPr>
        <sz val="11"/>
        <color theme="1"/>
        <rFont val="Calibri"/>
        <family val="2"/>
        <scheme val="minor"/>
      </rPr>
      <t xml:space="preserve"> Afhankelijk van het aantal deelnemers kunnen de percentages voor het toernooiaangepast worden.</t>
    </r>
  </si>
  <si>
    <t>Jokers</t>
  </si>
  <si>
    <t>Extra vragen</t>
  </si>
  <si>
    <t>Extra punten te verdienen</t>
  </si>
  <si>
    <t>Topscorer juist</t>
  </si>
  <si>
    <t>Aantal gele kaarten juist</t>
  </si>
  <si>
    <t>Minpunten per gele kaart verschil</t>
  </si>
  <si>
    <t>Aantal doelpunten juist</t>
  </si>
  <si>
    <t>Aantal rode kaarten juist</t>
  </si>
  <si>
    <t>Minpunten per doelpunt verschil</t>
  </si>
  <si>
    <t>Minpunten per rode kaart verschil</t>
  </si>
  <si>
    <t>-uitgebreide uitleg/puntentelling-</t>
  </si>
  <si>
    <t>Bonuspunten uitslagen groepswedstrijden</t>
  </si>
  <si>
    <t>Voorbeelden puntentelling groepswedstrijden</t>
  </si>
  <si>
    <t>Uitslag 2 - 1</t>
  </si>
  <si>
    <t>Voorspelling</t>
  </si>
  <si>
    <t>2-1</t>
  </si>
  <si>
    <t>-</t>
  </si>
  <si>
    <t>1-0</t>
  </si>
  <si>
    <t>2-0</t>
  </si>
  <si>
    <t>3-1</t>
  </si>
  <si>
    <t>3-0</t>
  </si>
  <si>
    <t>0-1</t>
  </si>
  <si>
    <t>0-0</t>
  </si>
  <si>
    <r>
      <t xml:space="preserve">Na de groepswedstrijden zijn er geen punten meer te verdienen met het voorspellen van uitslagen. 
</t>
    </r>
    <r>
      <rPr>
        <i/>
        <sz val="8"/>
        <color theme="1"/>
        <rFont val="Calibri"/>
        <family val="2"/>
        <scheme val="minor"/>
      </rPr>
      <t>Ik blijf het vreemd vinden dat je in andere poules punten kan verdienen met uitslagen als je de totale wedstrijd verkeerd hebt voorspeld. 
Als je Engeland - Frankrijk met als uitslag 2-1 voorspeld hebt en de uitslag van de wedstrijd Nederland - Brazilië wordt 2-1 heeft het correct voorspellen van de uitslag niets meer met voetbalkennis te maken.</t>
    </r>
  </si>
  <si>
    <t>Plaats in poule</t>
  </si>
  <si>
    <t>Bonuspunten plaats in poule</t>
  </si>
  <si>
    <t>Laatste 32 (1e ronde knock-out-fase)</t>
  </si>
  <si>
    <t>Laatste 16 (2e ronde knock-out-fase)</t>
  </si>
  <si>
    <t>Laatste 8 (kwartfinale)</t>
  </si>
  <si>
    <t>Laatste 4 (halve finale)</t>
  </si>
  <si>
    <t>Laatste 2 (finale)</t>
  </si>
  <si>
    <t>Finale</t>
  </si>
  <si>
    <t>Bonuspunten voorspellen landen</t>
  </si>
  <si>
    <r>
      <rPr>
        <u/>
        <sz val="11"/>
        <color theme="1"/>
        <rFont val="Calibri"/>
        <family val="2"/>
        <scheme val="minor"/>
      </rPr>
      <t>Let op:</t>
    </r>
    <r>
      <rPr>
        <sz val="11"/>
        <color theme="1"/>
        <rFont val="Calibri"/>
        <family val="2"/>
        <scheme val="minor"/>
      </rPr>
      <t xml:space="preserve"> Afhankelijk van het aantal deelnemers kunnen de percentages voor het toernooi aangepast worden.</t>
    </r>
  </si>
  <si>
    <t>Naam</t>
  </si>
  <si>
    <t>Plaats in Poule</t>
  </si>
  <si>
    <t>Emailadres</t>
  </si>
  <si>
    <t>Controle dubbele landen in een poule</t>
  </si>
  <si>
    <t>Nummers 3</t>
  </si>
  <si>
    <t>Telefoonnr</t>
  </si>
  <si>
    <t>Poule</t>
  </si>
  <si>
    <t>A</t>
  </si>
  <si>
    <t>B</t>
  </si>
  <si>
    <t>Betrokkenheid bij RKTVC</t>
  </si>
  <si>
    <t>Steunend lid</t>
  </si>
  <si>
    <t>Mexico</t>
  </si>
  <si>
    <t>Zwitserland</t>
  </si>
  <si>
    <t>Team</t>
  </si>
  <si>
    <t>RKTVC 2</t>
  </si>
  <si>
    <t>Tsjechië</t>
  </si>
  <si>
    <t>Bosnië-Herzegovina</t>
  </si>
  <si>
    <t>Positie</t>
  </si>
  <si>
    <t>Land</t>
  </si>
  <si>
    <t>C</t>
  </si>
  <si>
    <t>Zuid-Afrika</t>
  </si>
  <si>
    <t>Canada</t>
  </si>
  <si>
    <t>D</t>
  </si>
  <si>
    <t>Team bij RKTVC</t>
  </si>
  <si>
    <t>Groepswedstrijden</t>
  </si>
  <si>
    <t>Zuid-Korea</t>
  </si>
  <si>
    <t>Qatar</t>
  </si>
  <si>
    <t>E</t>
  </si>
  <si>
    <t>Wedstrijden</t>
  </si>
  <si>
    <t>Speler</t>
  </si>
  <si>
    <t>RKTVC 1</t>
  </si>
  <si>
    <t>F</t>
  </si>
  <si>
    <t>Trainer/Coach</t>
  </si>
  <si>
    <t>Uitslag</t>
  </si>
  <si>
    <t>G</t>
  </si>
  <si>
    <t>Leider</t>
  </si>
  <si>
    <t>RKTVC 3</t>
  </si>
  <si>
    <t>Land_thuis</t>
  </si>
  <si>
    <t>Land_uit</t>
  </si>
  <si>
    <t>Thuis</t>
  </si>
  <si>
    <t>Uit</t>
  </si>
  <si>
    <t>Schotland</t>
  </si>
  <si>
    <t>Turkije</t>
  </si>
  <si>
    <t>H</t>
  </si>
  <si>
    <t>Vrijwilliger</t>
  </si>
  <si>
    <t>RKTVC G1</t>
  </si>
  <si>
    <t>Haïti</t>
  </si>
  <si>
    <t>Australië</t>
  </si>
  <si>
    <t>I</t>
  </si>
  <si>
    <t>Sponsor</t>
  </si>
  <si>
    <t>RKTVC G2</t>
  </si>
  <si>
    <t>Brazilië</t>
  </si>
  <si>
    <t>USA</t>
  </si>
  <si>
    <t>J</t>
  </si>
  <si>
    <t>RKTVC VR1</t>
  </si>
  <si>
    <t>Marokko</t>
  </si>
  <si>
    <t>Paraguay</t>
  </si>
  <si>
    <t>K</t>
  </si>
  <si>
    <t>RKTVC VR18+ 1</t>
  </si>
  <si>
    <t>L</t>
  </si>
  <si>
    <t>RKTVC 45+ 1</t>
  </si>
  <si>
    <t>RKTVC O23-1</t>
  </si>
  <si>
    <t>Duitsland</t>
  </si>
  <si>
    <t>Nederland</t>
  </si>
  <si>
    <t>RKTVC O23-2</t>
  </si>
  <si>
    <t>Ivoorkust</t>
  </si>
  <si>
    <t>Zweden</t>
  </si>
  <si>
    <t>RKTVC 18+ 1</t>
  </si>
  <si>
    <t>Ecuador</t>
  </si>
  <si>
    <t>Japan</t>
  </si>
  <si>
    <t>RKTVC JO16-1</t>
  </si>
  <si>
    <t>Curacao</t>
  </si>
  <si>
    <t>Tunesië</t>
  </si>
  <si>
    <t>RKTVC JO15-1</t>
  </si>
  <si>
    <t>RKTVC JO14-1</t>
  </si>
  <si>
    <t>RKTVC JO13-1</t>
  </si>
  <si>
    <t>België</t>
  </si>
  <si>
    <t>Spanje</t>
  </si>
  <si>
    <t>RKTVC JO13-2</t>
  </si>
  <si>
    <t>Iran</t>
  </si>
  <si>
    <t>Uruguay</t>
  </si>
  <si>
    <t>RKTVC JO13-3</t>
  </si>
  <si>
    <t>Nieuw-Zeeland</t>
  </si>
  <si>
    <t>Saoedi-Arabië</t>
  </si>
  <si>
    <t>RKTVC JO11-1</t>
  </si>
  <si>
    <t>Egypte</t>
  </si>
  <si>
    <t>Kaapverdië</t>
  </si>
  <si>
    <t>RKTVC JO11-2</t>
  </si>
  <si>
    <t>RKTVC JO11-3</t>
  </si>
  <si>
    <t>RKTVC JO11-4</t>
  </si>
  <si>
    <t>Noorwegen</t>
  </si>
  <si>
    <t>Oostenrijk</t>
  </si>
  <si>
    <t>RKTVC JO10-1</t>
  </si>
  <si>
    <t>Frankrijk</t>
  </si>
  <si>
    <t>Argentinië</t>
  </si>
  <si>
    <t>RKTVC JO10-2</t>
  </si>
  <si>
    <t>Senegal</t>
  </si>
  <si>
    <t>Algerije</t>
  </si>
  <si>
    <t>RKTVC JO9-1</t>
  </si>
  <si>
    <t>Irak</t>
  </si>
  <si>
    <t>Jordanië</t>
  </si>
  <si>
    <t>RKTVC JO9-2</t>
  </si>
  <si>
    <t>RKTVC JO9-3</t>
  </si>
  <si>
    <t>RKTVC JO9-4</t>
  </si>
  <si>
    <t>Portugal</t>
  </si>
  <si>
    <t>Engeland</t>
  </si>
  <si>
    <t>RKTVC JO8-1</t>
  </si>
  <si>
    <t>Congo</t>
  </si>
  <si>
    <t>Kroatië</t>
  </si>
  <si>
    <t>RKTVC JO8-2</t>
  </si>
  <si>
    <t>Colombia</t>
  </si>
  <si>
    <t>Ghana</t>
  </si>
  <si>
    <t>RKTVC JO8-3</t>
  </si>
  <si>
    <t>Oezbekistan</t>
  </si>
  <si>
    <t>Panama</t>
  </si>
  <si>
    <t>RKTVC JO8-4</t>
  </si>
  <si>
    <t>RKTVC JO8-5</t>
  </si>
  <si>
    <t>Laatste landen</t>
  </si>
  <si>
    <t>RKTVC JO7-1</t>
  </si>
  <si>
    <t>RKTVC JO7-2</t>
  </si>
  <si>
    <t>Beste 8 nummers 3</t>
  </si>
  <si>
    <t>Beste nummer 3</t>
  </si>
  <si>
    <t>RKTVC JO7-3</t>
  </si>
  <si>
    <t>RKTVC JO7-4</t>
  </si>
  <si>
    <t>Laatste 16 landen</t>
  </si>
  <si>
    <t>Laatste 8 landen</t>
  </si>
  <si>
    <t>Laatste 4 landen</t>
  </si>
  <si>
    <t>Laatste 2 landen</t>
  </si>
  <si>
    <t>Wie wordt de topscorer?</t>
  </si>
  <si>
    <t>Hoeveel doelpunten worden er gescoord?</t>
  </si>
  <si>
    <t>Hoeveel gele kaarten worden er uitgedeeld?</t>
  </si>
  <si>
    <t>Hoeveel rode kaarten worden er uitgedeeld?</t>
  </si>
  <si>
    <t>Jokers (voor dubbele punten)</t>
  </si>
  <si>
    <t>Toelichting WK poule 2026</t>
  </si>
  <si>
    <t>Van 11 juni tot en met 19 juli strijden 48 landen in Amerika, Mexico en Canada om de wereldtitel. Wil je alle wedstrijden vanaf het puntje van je stoel beleven en denk je te weten hoe het WK 2026 zal verlopen? Speel dan mee met de WK poule 2026 en kijk wie er over de meeste voetbalkennis beschikt.</t>
  </si>
  <si>
    <t>Deelname aan de WK poule 2026 is mogelijk voor iedereen die hier weet van heeft/kan hebben.</t>
  </si>
  <si>
    <t>Deelname aan de WK poule 2026 is mogelijk voor iedereen die actief is binnen RKTVC. Het is ook de bedoeling dat je de betrokkenheid en team op het deelnemersformulier aangeeft, zodat dit gecontroleerd kan worden.</t>
  </si>
  <si>
    <t>Belangrijk is dat de organisatie ook zelf kan kan deelnemen. De deelnemerslijsten van de leden van de organisatie zullen voor het begin gedeeld worden met de voorzitter van RKTVC, te weten Gerard de Leeuw.</t>
  </si>
  <si>
    <t>Vul digitaal een formulier in en zorg dat de organisatie de volledige inschrijving ontvangt op wkpoule@rktvc.nl. Een alternatief is dat je ervoor zorgt dat het fysiek ingevulde formulier bij de organisatie terecht komt.</t>
  </si>
  <si>
    <t>Vul digitaal een formulier in en zorg dat de organisatie de volledige inschrijving ontvangt op wkpoule@rktvc.nl. De uiterlijke inschrijfdatum is zondag 7 juni 23:59 uur.</t>
  </si>
  <si>
    <t>Je wordt gevraagd de uitslagen van de 72 groepswedstrijden, de groepsstanden en de deelnemende landen in de achtste finales, de kwartfinales, de halve finales en de finale van het WK 2026 te voorspellen. Met de extra vragen kun je extra punten verdienen door te voorspellen wie de topscorer wordt, hoeveel doelpunten er gescoord worden, hoeveel gele en hoeveel rode kaarten er gegeven worden. Hoe je punten kunt verdienen is op de volgende pagina weergegeven.</t>
  </si>
  <si>
    <t>Het inschrijfgeld om mee te mogen doen bedraagt € gratis,--. Je kunt ook meerdere malen inschrijven, uiteraard onder betaling van € gratis,-- per inschrijving.</t>
  </si>
  <si>
    <t>Deelname aan de WK poule 2026 is gratis.</t>
  </si>
  <si>
    <t>Indien er discussies ontstaan beslist de organisatie, deze beslissingen zijn altijd bindend. Uiterlijke inschrijfdatum is zondag 7 juni 23:59 uur, denk erom dat het geld bij de organisatie binnen moet zijn en niet alleen de inschrijflijst! Veel plezier en succes!!</t>
  </si>
  <si>
    <t>Indien er discussies ontstaan beslist de organisatie, deze beslissingen zijn altijd bindend. Door deel te nemen ga je akkoord met het publiceren van je voor- en achternaam in de ranglijst op de diverse informatiekanalen. Deelname graag onder je eigen voor- en achternaam en geen fictieve naam. Veel plezier en succes!!</t>
  </si>
  <si>
    <t>Winnaar of gelijkspel juist (WIN)</t>
  </si>
  <si>
    <t>Verschil in doelpunten juist (DLPNT VERSCHIL)</t>
  </si>
  <si>
    <t>Doelpunten thuisspelende team juist (DLPNT THUIS)</t>
  </si>
  <si>
    <t>Doelpunten uitspelende team juist (DLPNT UIT)</t>
  </si>
  <si>
    <t>Winnaar Bonus (WIN BON)</t>
  </si>
  <si>
    <t>Plaats in Poule Bonus (PLAATS POULE)</t>
  </si>
  <si>
    <t>tot</t>
  </si>
  <si>
    <t>levert</t>
  </si>
  <si>
    <t>bonuspunt</t>
  </si>
  <si>
    <t>bonuspunten</t>
  </si>
  <si>
    <t/>
  </si>
  <si>
    <t>Uitslag Bonus (UITSLG BON)</t>
  </si>
  <si>
    <t>Voorspellen landen Bonus (6 keer)</t>
  </si>
  <si>
    <t>Bij de groepswedstrijden kun je ook nog 3 jokers inzetten. Al je behaalde punten tijdens deze groepswedstrijd worden dan verdubbeld.</t>
  </si>
  <si>
    <t>Met de extra vragen kun je extra punten verdienen. Verdeeld over 4 vragen zijn er in totaal 160 punten te verdienen. Je kunt (per vraag) niet onder 0 punten uitkomen, kortom er gaan nooit punten van je totaal score af.</t>
  </si>
  <si>
    <t>Voor elke groepswedstrijd moet je de uitslag voorspellen. Per wedstrijd kun je 12 punten verdienen:
- Je krijgt 5 punten wanneer je de juiste winnaar voorspelt (WIN),
- 3 punten voor het juiste doelpuntenverschil (DLPNT VERSCHIL), 
- 2 punten voor het juiste doelpuntenaantal van het thuisspelende team (DLPNT THUIS) en 
- 2 punten voor het juiste doelpuntenaantal van het uitspelende team (DLPNT UIT).</t>
  </si>
  <si>
    <t xml:space="preserve">Met het voorspellen van de uitslagen in de groepswedstrijden zijn er bonuspunten (WIN BON en UITSLG BON) te verdienen. 
Winnaar Bonus (WIN BON)
Indien de juiste winnaar (of gelijkspel) is voorspeld door 40% of minder maar door meer dan 30% van de deelnemers dan krijg je 1 bonuspunt.
Indien de juiste winnaar (of gelijkspel) is voorspeld door 30% of minder maar door meer dan 20% van de deelnemers dan krijg je 2 bonuspunten.
Indien de juiste winnaar (of gelijkspel) is voorspeld door 20% of minder maar door meer dan 10% van de deelnemers dan krijg je 3 bonuspunten.
Indien de juiste winnaar (of gelijkspel) is voorspeld door 10% of minder maar door meer dan 5% van de deelnemers dan krijg je 4 bonuspunten.
En wanneer de juiste winnaar (of gelijkspel) is voorspeld door 5% of minder van de deelnemers dan krijg je 5 bonuspunten.
Uitslag Bonus (UITSLG BON)
Indien de precieze uitslag is voorspeld door 30% of minder maar door meer dan 20% van de deelnemers dan krijg je 1 bonuspunt.
Indien de precieze uitslag is voorspeld door 20% of minder maar door meer dan 10% van de deelnemers dan krijg je 2 bonuspunten.
Indien de precieze uitslag is voorspeld door 10% of minder maar door meer dan 5% van de deelnemers dan krijg je 3 bonuspunten.
Indien de precieze uitslag is voorspeld door 5% of minder maar door meer dan 2,5% van de deelnemers dan krijg je 4 bonuspunten.
En wanneer de precieze uitslag is voorspeld door 2,5% of minder van de deelnemers dan krijg je 5 bonuspunten.
</t>
  </si>
  <si>
    <t>- en juiste winnaar voorspeld door meer dan 40% van de deelnemers</t>
  </si>
  <si>
    <t>- en juiste winnaar voorspeld door 39% van de deelnemers</t>
  </si>
  <si>
    <t>- en juiste uitslag voorspeld door meer dan 30% van de deelnemers</t>
  </si>
  <si>
    <t>- en juiste uitslag voorspeld door 9% van de deelnemers</t>
  </si>
  <si>
    <t>WIN</t>
  </si>
  <si>
    <t>DLPNT VERSCHIL</t>
  </si>
  <si>
    <t>DLPNT THUIS</t>
  </si>
  <si>
    <t>DLPNT UIT</t>
  </si>
  <si>
    <t>WIN BON</t>
  </si>
  <si>
    <t>UITSLG BON</t>
  </si>
  <si>
    <t>JOKER PNT</t>
  </si>
  <si>
    <t>- en juiste winnaar voorspeld door 26% van de deelnemers</t>
  </si>
  <si>
    <t>- en juiste winnaar voorspeld door 19% van de deelnemers</t>
  </si>
  <si>
    <t>- en juiste uitslag voorspeld door 15% van de deelnemers</t>
  </si>
  <si>
    <t>- en juiste uitslag voorspeld door 4% van de deelnemers</t>
  </si>
  <si>
    <t>Met het voorspellen van de groepsstanden zijn er maximaal 144 punten te behalen. Voor elk land dat op de juiste plek in de eindstand is voorspeld worden er 3 punten toegekend.</t>
  </si>
  <si>
    <t xml:space="preserve">Met het voorspellen van de groepsstanden na de groepswedstrijden zijn er bonuspunten (PLAATS POULE) te verdienen. 
Indien een land op de juiste plek is voorspeld door 50% of minder maar door meer dan 25% van de deelnemers dan krijg je 1 bonuspunt.
Indien een land op de juiste plek is voorspeld door 25% of minder maar door meer dan 10% van de deelnemers dan krijg je 2 bonuspunten.
En wanneer een land op de juiste plek is voorspeld door 10% of minder van de deelnemers dan krijg je 3 bonuspunten.
</t>
  </si>
  <si>
    <t>Met het voorspellen van de laatste 32 landen zijn er maximaal 160 punten te behalen. Voor elk land dat de groepfase heeft overleefd en juist is voorspeld, worden er  punten toegekend.</t>
  </si>
  <si>
    <t>Met het voorspellen van de laatste 16 landen zijn er maximaal 160 punten te behalen. Voor elk land dat de groepfase heeft overleefd en juist is voorspeld, worden er 10 punten toegekend.</t>
  </si>
  <si>
    <t>Met het voorspellen van de laatste 8 landen zijn er maximaal 120 punten te behalen. Voor elk land dat juist in de kwartfinale is voorspeld, worden er 15 punten toegekend.</t>
  </si>
  <si>
    <t>Met het voorspellen van de laatste 4 landen zijn er maximaal 80 punten te behalen. Voor elk land dat juist in de halve finale is voorspeld, worden er 20 punten toegekend.</t>
  </si>
  <si>
    <t>Met het voorspellen van de 2 landen die de finale halen, zijn er maximaal 50 punten te behalen. Voor elk land dat juist in de finale is voorspeld, worden er 25 punten toegekend.</t>
  </si>
  <si>
    <t>Voor het goed voorspellen van de winnaar van het WK 2026 krijg je 30 punten toegekend.</t>
  </si>
  <si>
    <t xml:space="preserve">Met het voorspellen van de landen na de groepswedstrijden zijn er bonuspunten (L32, L16, L8, L4 en L2) te verdienen. 
Indien een land per knock-out-fase/kampioen is voorspeld door 50% of minder maar door meer dan 40% van de deelnemers dan krijg je 1 bonuspunt.
Indien een land per knock-out-fase/kampioen is voorspeld door 40% of minder maar door meer dan 30% van de deelnemers dan krijg je 2 bonuspunten.
Indien een land per knock-out-fase/kampioen is voorspeld door 30% of minder maar door meer dan 20% van de deelnemers dan krijg je 3 bonuspunten.
Indien een land per knock-out-fase/kampioen is voorspeld door 20% of minder maar door meer dan 10% van de deelnemers dan krijg je 4 bonuspunten.
En wanneer een land per knock-out-fase/kampioen is voorspeld door 10% of minder van de deelnemers dan krijg je 5 bonuspunten.
</t>
  </si>
  <si>
    <t>Met de extra vragen kun je extra punten (KAMP) verdienen. Verdeeld over 4 vragen zijn er in totaal 160 punten te verdienen. Je kunt per vraag niet onder 0 punten uitkomen, kortom er gaan nooit punten van je totaal score af.
Topscorer
Indien je de juiste topscorer voorspelt ontvang je 10 punten.
Aantal Doelpunten
Het door jou voorspelde aantal doelpunten wordt vergeleken met het werkelijk aantal gemaakte doelpunten. In totaal zijn er 50 punten te verdienen bij een juiste voorspelling. Per doelpunt dat je ernaast zit gaat er 1 punt van af.
Aantal Gele Kaarten
Het door jou voorspelde aantal gele kaarten wordt vergeleken met het werkelijk aantal gegeven gele kaarten. In totaal zijn er 50 punten te verdienen bij een juiste voorspelling. Per gele kaart dat je ernaast zit gaan er 2 punten van af.
Aantal Rode Kaarten
Het door jou voorspelde aantal rode kaarten wordt vergeleken met het werkelijk aantal gegeven rode kaarten. In totaal zijn er 50 punten te verdienen bij een juiste voorspelling. Per rode kaart dat je ernaast zit gaan er 4 punten van af.</t>
  </si>
  <si>
    <t>WK poule 2026</t>
  </si>
  <si>
    <t>#</t>
  </si>
  <si>
    <t>Datum</t>
  </si>
  <si>
    <t>Tijd</t>
  </si>
  <si>
    <t>Kampioen WK 2026</t>
  </si>
  <si>
    <t>Mini's</t>
  </si>
  <si>
    <t>Walking voetbal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</si>
</sst>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h:mm;@"/>
    <numFmt numFmtId="166" formatCode="[$-F800]dddd\,\ mmmm\ dd\,\ yyyy"/>
  </numFmts>
  <fonts count="18" x14ac:knownFonts="1">
    <font>
      <sz val="11"/>
      <color theme="1"/>
      <name val="Calibri"/>
      <family val="2"/>
      <scheme val="minor"/>
    </font>
    <font>
      <sz val="11"/>
      <color theme="1"/>
      <name val="Calibri"/>
      <family val="2"/>
      <scheme val="minor"/>
    </font>
    <font>
      <sz val="22"/>
      <color rgb="FFCC0000"/>
      <name val="Cambria"/>
      <family val="1"/>
    </font>
    <font>
      <sz val="18"/>
      <color rgb="FFCC0000"/>
      <name val="Cambria"/>
      <family val="1"/>
    </font>
    <font>
      <sz val="16"/>
      <color rgb="FFCC0000"/>
      <name val="Cambria"/>
      <family val="1"/>
    </font>
    <font>
      <sz val="11"/>
      <color rgb="FFFF0000"/>
      <name val="Calibri"/>
      <family val="2"/>
      <scheme val="minor"/>
    </font>
    <font>
      <sz val="11"/>
      <name val="Calibri"/>
      <family val="2"/>
      <scheme val="minor"/>
    </font>
    <font>
      <u/>
      <sz val="11"/>
      <color theme="1"/>
      <name val="Calibri"/>
      <family val="2"/>
      <scheme val="minor"/>
    </font>
    <font>
      <sz val="13"/>
      <color rgb="FFCC0000"/>
      <name val="Cambria"/>
      <family val="1"/>
    </font>
    <font>
      <b/>
      <sz val="11"/>
      <color theme="1"/>
      <name val="Calibri"/>
      <family val="2"/>
      <scheme val="minor"/>
    </font>
    <font>
      <sz val="10"/>
      <color theme="1"/>
      <name val="Calibri"/>
      <family val="2"/>
      <scheme val="minor"/>
    </font>
    <font>
      <i/>
      <sz val="8"/>
      <color theme="1"/>
      <name val="Calibri"/>
      <family val="2"/>
      <scheme val="minor"/>
    </font>
    <font>
      <sz val="22"/>
      <color rgb="FF0070C0"/>
      <name val="Cambria"/>
      <family val="1"/>
    </font>
    <font>
      <i/>
      <sz val="11"/>
      <color rgb="FFFF0000"/>
      <name val="Calibri"/>
      <family val="2"/>
      <scheme val="minor"/>
    </font>
    <font>
      <sz val="16"/>
      <color rgb="FF0070C0"/>
      <name val="Cambria"/>
      <family val="1"/>
    </font>
    <font>
      <u/>
      <sz val="11"/>
      <color theme="10"/>
      <name val="Calibri"/>
      <family val="2"/>
    </font>
    <font>
      <sz val="11"/>
      <color rgb="FF0070C0"/>
      <name val="Calibri"/>
      <family val="2"/>
      <scheme val="minor"/>
    </font>
    <font>
      <sz val="11"/>
      <color theme="0"/>
      <name val="Calibri"/>
      <family val="2"/>
      <scheme val="minor"/>
    </font>
  </fonts>
  <fills count="3">
    <fill>
      <patternFill patternType="none"/>
    </fill>
    <fill>
      <patternFill patternType="gray125"/>
    </fill>
    <fill>
      <patternFill patternType="solid">
        <fgColor theme="9" tint="0.79998168889431442"/>
        <bgColor indexed="64"/>
      </patternFill>
    </fill>
  </fills>
  <borders count="7">
    <border>
      <left/>
      <right/>
      <top/>
      <bottom/>
      <diagonal/>
    </border>
    <border>
      <left/>
      <right/>
      <top/>
      <bottom style="thin">
        <color rgb="FFFF0000"/>
      </bottom>
      <diagonal/>
    </border>
    <border>
      <left/>
      <right/>
      <top style="thin">
        <color rgb="FFFF0000"/>
      </top>
      <bottom/>
      <diagonal/>
    </border>
    <border>
      <left/>
      <right/>
      <top/>
      <bottom style="thin">
        <color indexed="64"/>
      </bottom>
      <diagonal/>
    </border>
    <border>
      <left/>
      <right/>
      <top style="thin">
        <color indexed="64"/>
      </top>
      <bottom/>
      <diagonal/>
    </border>
    <border>
      <left style="thin">
        <color rgb="FFE7E9F4"/>
      </left>
      <right style="thin">
        <color rgb="FFE7E9F4"/>
      </right>
      <top style="thin">
        <color rgb="FFE7E9F4"/>
      </top>
      <bottom style="thin">
        <color rgb="FFE7E9F4"/>
      </bottom>
      <diagonal/>
    </border>
    <border>
      <left/>
      <right/>
      <top/>
      <bottom style="thin">
        <color rgb="FF0070C0"/>
      </bottom>
      <diagonal/>
    </border>
  </borders>
  <cellStyleXfs count="3">
    <xf numFmtId="0" fontId="0" fillId="0" borderId="0"/>
    <xf numFmtId="9" fontId="1" fillId="0" borderId="0" applyFont="0" applyFill="0" applyBorder="0" applyAlignment="0" applyProtection="0"/>
    <xf numFmtId="0" fontId="15" fillId="0" borderId="0" applyNumberFormat="0" applyFill="0" applyBorder="0" applyAlignment="0" applyProtection="0">
      <alignment vertical="top"/>
      <protection locked="0"/>
    </xf>
  </cellStyleXfs>
  <cellXfs count="68">
    <xf numFmtId="0" fontId="0" fillId="0" borderId="0" xfId="0"/>
    <xf numFmtId="0" fontId="3" fillId="0" borderId="0" xfId="0" applyFont="1" applyAlignment="1" applyProtection="1">
      <alignment vertical="center"/>
      <protection hidden="1"/>
    </xf>
    <xf numFmtId="0" fontId="0" fillId="0" borderId="0" xfId="0" applyProtection="1">
      <protection hidden="1"/>
    </xf>
    <xf numFmtId="0" fontId="0" fillId="0" borderId="0" xfId="0" applyAlignment="1" applyProtection="1">
      <alignment vertical="top" wrapText="1"/>
      <protection hidden="1"/>
    </xf>
    <xf numFmtId="0" fontId="5" fillId="0" borderId="0" xfId="0" applyFont="1" applyProtection="1">
      <protection hidden="1"/>
    </xf>
    <xf numFmtId="0" fontId="0" fillId="0" borderId="0" xfId="0" applyAlignment="1" applyProtection="1">
      <alignment horizontal="right"/>
      <protection hidden="1"/>
    </xf>
    <xf numFmtId="0" fontId="0" fillId="0" borderId="0" xfId="0" applyAlignment="1" applyProtection="1">
      <alignment horizontal="center"/>
      <protection hidden="1"/>
    </xf>
    <xf numFmtId="0" fontId="8" fillId="0" borderId="0" xfId="0" applyFont="1" applyAlignment="1" applyProtection="1">
      <alignment horizontal="left"/>
      <protection hidden="1"/>
    </xf>
    <xf numFmtId="0" fontId="0" fillId="0" borderId="3" xfId="0" applyBorder="1" applyAlignment="1" applyProtection="1">
      <alignment horizontal="center"/>
      <protection hidden="1"/>
    </xf>
    <xf numFmtId="0" fontId="9" fillId="0" borderId="0" xfId="0" applyFont="1" applyAlignment="1" applyProtection="1">
      <alignment horizontal="right"/>
      <protection hidden="1"/>
    </xf>
    <xf numFmtId="0" fontId="9" fillId="0" borderId="0" xfId="0" applyFont="1" applyAlignment="1" applyProtection="1">
      <alignment horizontal="center"/>
      <protection hidden="1"/>
    </xf>
    <xf numFmtId="0" fontId="7" fillId="0" borderId="0" xfId="0" applyFont="1" applyAlignment="1" applyProtection="1">
      <alignment horizontal="center"/>
      <protection hidden="1"/>
    </xf>
    <xf numFmtId="0" fontId="7" fillId="0" borderId="0" xfId="0" applyFont="1" applyAlignment="1" applyProtection="1">
      <alignment horizontal="left"/>
      <protection hidden="1"/>
    </xf>
    <xf numFmtId="0" fontId="0" fillId="0" borderId="0" xfId="0" applyAlignment="1" applyProtection="1">
      <alignment wrapText="1"/>
      <protection hidden="1"/>
    </xf>
    <xf numFmtId="0" fontId="9" fillId="0" borderId="3" xfId="0" applyFont="1" applyBorder="1" applyAlignment="1" applyProtection="1">
      <alignment horizontal="center"/>
      <protection hidden="1"/>
    </xf>
    <xf numFmtId="0" fontId="0" fillId="0" borderId="3" xfId="0" applyBorder="1" applyProtection="1">
      <protection hidden="1"/>
    </xf>
    <xf numFmtId="164" fontId="0" fillId="0" borderId="0" xfId="1" applyNumberFormat="1" applyFont="1" applyAlignment="1" applyProtection="1">
      <alignment horizontal="center"/>
      <protection hidden="1"/>
    </xf>
    <xf numFmtId="0" fontId="10" fillId="0" borderId="0" xfId="0" applyFont="1" applyAlignment="1" applyProtection="1">
      <alignment horizontal="center"/>
      <protection hidden="1"/>
    </xf>
    <xf numFmtId="0" fontId="0" fillId="0" borderId="0" xfId="1" applyNumberFormat="1" applyFont="1" applyAlignment="1" applyProtection="1">
      <alignment horizontal="center"/>
      <protection hidden="1"/>
    </xf>
    <xf numFmtId="0" fontId="10" fillId="0" borderId="0" xfId="0" applyFont="1" applyProtection="1">
      <protection hidden="1"/>
    </xf>
    <xf numFmtId="9" fontId="0" fillId="0" borderId="0" xfId="1" applyFont="1" applyAlignment="1" applyProtection="1">
      <alignment horizontal="center"/>
      <protection hidden="1"/>
    </xf>
    <xf numFmtId="0" fontId="0" fillId="0" borderId="0" xfId="0" applyAlignment="1" applyProtection="1">
      <alignment horizontal="left"/>
      <protection hidden="1"/>
    </xf>
    <xf numFmtId="10" fontId="0" fillId="0" borderId="0" xfId="0" applyNumberFormat="1" applyProtection="1">
      <protection hidden="1"/>
    </xf>
    <xf numFmtId="0" fontId="9" fillId="0" borderId="5" xfId="0" applyFont="1" applyBorder="1" applyAlignment="1" applyProtection="1">
      <alignment horizontal="center" wrapText="1"/>
      <protection hidden="1"/>
    </xf>
    <xf numFmtId="16" fontId="0" fillId="0" borderId="5" xfId="0" quotePrefix="1" applyNumberFormat="1" applyBorder="1" applyAlignment="1" applyProtection="1">
      <alignment horizontal="center" wrapText="1"/>
      <protection hidden="1"/>
    </xf>
    <xf numFmtId="0" fontId="0" fillId="0" borderId="5" xfId="0" applyBorder="1" applyAlignment="1" applyProtection="1">
      <alignment horizontal="center" wrapText="1"/>
      <protection hidden="1"/>
    </xf>
    <xf numFmtId="0" fontId="2" fillId="0" borderId="0" xfId="0" applyFont="1" applyAlignment="1" applyProtection="1">
      <alignment horizontal="center" vertical="center"/>
      <protection hidden="1"/>
    </xf>
    <xf numFmtId="0" fontId="13" fillId="0" borderId="0" xfId="0" applyFont="1" applyProtection="1">
      <protection hidden="1"/>
    </xf>
    <xf numFmtId="0" fontId="0" fillId="2" borderId="0" xfId="0" applyFill="1" applyProtection="1">
      <protection locked="0"/>
    </xf>
    <xf numFmtId="0" fontId="6" fillId="0" borderId="0" xfId="0" applyFont="1" applyAlignment="1" applyProtection="1">
      <alignment horizontal="center"/>
      <protection hidden="1"/>
    </xf>
    <xf numFmtId="0" fontId="16" fillId="0" borderId="0" xfId="0" applyFont="1" applyProtection="1">
      <protection hidden="1"/>
    </xf>
    <xf numFmtId="165" fontId="0" fillId="0" borderId="0" xfId="0" applyNumberFormat="1" applyAlignment="1" applyProtection="1">
      <alignment horizontal="center"/>
      <protection hidden="1"/>
    </xf>
    <xf numFmtId="0" fontId="13" fillId="0" borderId="0" xfId="0" applyFont="1" applyAlignment="1" applyProtection="1">
      <alignment horizontal="left"/>
      <protection hidden="1"/>
    </xf>
    <xf numFmtId="165" fontId="0" fillId="0" borderId="3" xfId="0" applyNumberFormat="1" applyBorder="1" applyAlignment="1" applyProtection="1">
      <alignment horizontal="center"/>
      <protection hidden="1"/>
    </xf>
    <xf numFmtId="166" fontId="0" fillId="0" borderId="0" xfId="0" applyNumberFormat="1" applyProtection="1">
      <protection hidden="1"/>
    </xf>
    <xf numFmtId="0" fontId="0" fillId="2" borderId="0" xfId="0" applyFill="1" applyAlignment="1" applyProtection="1">
      <alignment horizontal="center"/>
      <protection locked="0"/>
    </xf>
    <xf numFmtId="0" fontId="14" fillId="0" borderId="6" xfId="0" applyFont="1" applyBorder="1" applyAlignment="1" applyProtection="1">
      <alignment vertical="center"/>
      <protection hidden="1"/>
    </xf>
    <xf numFmtId="0" fontId="4" fillId="0" borderId="6" xfId="0" applyFont="1" applyBorder="1" applyAlignment="1" applyProtection="1">
      <alignment vertical="center"/>
      <protection hidden="1"/>
    </xf>
    <xf numFmtId="0" fontId="0" fillId="0" borderId="6" xfId="0" applyBorder="1" applyProtection="1">
      <protection hidden="1"/>
    </xf>
    <xf numFmtId="0" fontId="5" fillId="0" borderId="0" xfId="0" applyFont="1" applyAlignment="1" applyProtection="1">
      <alignment horizontal="center"/>
      <protection hidden="1"/>
    </xf>
    <xf numFmtId="0" fontId="14" fillId="0" borderId="3" xfId="0" applyFont="1" applyBorder="1" applyAlignment="1" applyProtection="1">
      <alignment vertical="center"/>
      <protection hidden="1"/>
    </xf>
    <xf numFmtId="165" fontId="14" fillId="0" borderId="3" xfId="0" applyNumberFormat="1" applyFont="1" applyBorder="1" applyAlignment="1" applyProtection="1">
      <alignment horizontal="center" vertical="center"/>
      <protection hidden="1"/>
    </xf>
    <xf numFmtId="0" fontId="9" fillId="2" borderId="0" xfId="0" applyFont="1" applyFill="1" applyProtection="1">
      <protection locked="0"/>
    </xf>
    <xf numFmtId="165" fontId="17" fillId="0" borderId="0" xfId="0" applyNumberFormat="1" applyFont="1" applyAlignment="1" applyProtection="1">
      <alignment horizontal="center"/>
      <protection hidden="1"/>
    </xf>
    <xf numFmtId="0" fontId="0" fillId="2" borderId="0" xfId="0" applyFill="1" applyAlignment="1" applyProtection="1">
      <alignment horizontal="center"/>
      <protection hidden="1"/>
    </xf>
    <xf numFmtId="0" fontId="12" fillId="0" borderId="6" xfId="0" applyFont="1" applyBorder="1" applyAlignment="1" applyProtection="1">
      <alignment horizontal="center" vertical="center"/>
      <protection hidden="1"/>
    </xf>
    <xf numFmtId="49" fontId="0" fillId="2" borderId="0" xfId="0" applyNumberFormat="1" applyFill="1" applyAlignment="1" applyProtection="1">
      <alignment horizontal="left"/>
      <protection locked="0"/>
    </xf>
    <xf numFmtId="0" fontId="14" fillId="0" borderId="6" xfId="0" applyFont="1" applyBorder="1" applyAlignment="1" applyProtection="1">
      <alignment horizontal="center" vertical="center"/>
      <protection hidden="1"/>
    </xf>
    <xf numFmtId="49" fontId="15" fillId="2" borderId="0" xfId="2" applyNumberFormat="1" applyFill="1" applyAlignment="1" applyProtection="1">
      <alignment horizontal="left"/>
      <protection locked="0"/>
    </xf>
    <xf numFmtId="0" fontId="13" fillId="0" borderId="0" xfId="0" applyFont="1" applyAlignment="1" applyProtection="1">
      <alignment horizontal="center"/>
      <protection hidden="1"/>
    </xf>
    <xf numFmtId="0" fontId="13" fillId="0" borderId="0" xfId="0" applyFont="1" applyAlignment="1" applyProtection="1">
      <alignment horizontal="left"/>
      <protection hidden="1"/>
    </xf>
    <xf numFmtId="0" fontId="0" fillId="0" borderId="3" xfId="0" applyBorder="1" applyAlignment="1" applyProtection="1">
      <alignment horizontal="center"/>
      <protection hidden="1"/>
    </xf>
    <xf numFmtId="0" fontId="14" fillId="0" borderId="3" xfId="0" applyFont="1" applyBorder="1" applyAlignment="1" applyProtection="1">
      <alignment horizontal="center" vertical="center"/>
      <protection hidden="1"/>
    </xf>
    <xf numFmtId="0" fontId="0" fillId="0" borderId="2" xfId="0" applyBorder="1" applyAlignment="1" applyProtection="1">
      <alignment horizontal="left" vertical="top" wrapText="1"/>
      <protection hidden="1"/>
    </xf>
    <xf numFmtId="0" fontId="2" fillId="0" borderId="1" xfId="0" applyFont="1" applyBorder="1" applyAlignment="1" applyProtection="1">
      <alignment horizontal="center" vertical="center"/>
      <protection hidden="1"/>
    </xf>
    <xf numFmtId="0" fontId="4" fillId="0" borderId="1" xfId="0" applyFont="1" applyBorder="1" applyAlignment="1" applyProtection="1">
      <alignment horizontal="center" vertical="center"/>
      <protection hidden="1"/>
    </xf>
    <xf numFmtId="0" fontId="5" fillId="0" borderId="2" xfId="0" applyFont="1" applyBorder="1" applyAlignment="1" applyProtection="1">
      <alignment horizontal="left" vertical="top" wrapText="1"/>
      <protection hidden="1"/>
    </xf>
    <xf numFmtId="0" fontId="0" fillId="0" borderId="0" xfId="0" applyAlignment="1" applyProtection="1">
      <alignment horizontal="left" vertical="top" wrapText="1"/>
      <protection hidden="1"/>
    </xf>
    <xf numFmtId="0" fontId="6" fillId="0" borderId="0" xfId="0" applyFont="1" applyAlignment="1" applyProtection="1">
      <alignment horizontal="left" vertical="top" wrapText="1"/>
      <protection hidden="1"/>
    </xf>
    <xf numFmtId="0" fontId="0" fillId="0" borderId="0" xfId="0" applyAlignment="1" applyProtection="1">
      <alignment horizontal="left" vertical="center" wrapText="1"/>
      <protection hidden="1"/>
    </xf>
    <xf numFmtId="0" fontId="4" fillId="0" borderId="1" xfId="0" quotePrefix="1" applyFont="1" applyBorder="1" applyAlignment="1" applyProtection="1">
      <alignment horizontal="center" vertical="center"/>
      <protection hidden="1"/>
    </xf>
    <xf numFmtId="0" fontId="0" fillId="0" borderId="0" xfId="0" applyAlignment="1" applyProtection="1">
      <alignment horizontal="left" wrapText="1"/>
      <protection hidden="1"/>
    </xf>
    <xf numFmtId="0" fontId="10" fillId="0" borderId="4" xfId="0" applyFont="1" applyBorder="1" applyAlignment="1" applyProtection="1">
      <alignment horizontal="center"/>
      <protection hidden="1"/>
    </xf>
    <xf numFmtId="0" fontId="10" fillId="0" borderId="0" xfId="0" applyFont="1" applyAlignment="1" applyProtection="1">
      <alignment horizontal="center"/>
      <protection hidden="1"/>
    </xf>
    <xf numFmtId="0" fontId="0" fillId="0" borderId="4" xfId="0" applyBorder="1" applyAlignment="1" applyProtection="1">
      <alignment horizontal="left" vertical="top" wrapText="1"/>
      <protection hidden="1"/>
    </xf>
    <xf numFmtId="0" fontId="0" fillId="0" borderId="0" xfId="0" applyAlignment="1" applyProtection="1">
      <alignment horizontal="justify" vertical="top" wrapText="1"/>
      <protection hidden="1"/>
    </xf>
    <xf numFmtId="0" fontId="0" fillId="0" borderId="3" xfId="0" applyBorder="1" applyAlignment="1" applyProtection="1">
      <alignment horizontal="center" wrapText="1"/>
      <protection hidden="1"/>
    </xf>
    <xf numFmtId="0" fontId="0" fillId="0" borderId="0" xfId="0" quotePrefix="1" applyAlignment="1" applyProtection="1">
      <alignment horizontal="left" wrapText="1"/>
      <protection hidden="1"/>
    </xf>
  </cellXfs>
  <cellStyles count="3">
    <cellStyle name="Hyperlink" xfId="2" builtinId="8"/>
    <cellStyle name="Procent" xfId="1" builtinId="5"/>
    <cellStyle name="Standaard" xfId="0" builtinId="0"/>
  </cellStyles>
  <dxfs count="10">
    <dxf>
      <font>
        <b/>
        <i val="0"/>
      </font>
    </dxf>
    <dxf>
      <font>
        <b/>
        <i val="0"/>
      </font>
    </dxf>
    <dxf>
      <font>
        <b/>
        <i val="0"/>
      </font>
    </dxf>
    <dxf>
      <font>
        <b/>
        <i val="0"/>
      </font>
    </dxf>
    <dxf>
      <font>
        <b/>
        <i val="0"/>
      </font>
    </dxf>
    <dxf>
      <fill>
        <patternFill patternType="none">
          <bgColor auto="1"/>
        </patternFill>
      </fill>
    </dxf>
    <dxf>
      <font>
        <b/>
        <i val="0"/>
      </font>
    </dxf>
    <dxf>
      <font>
        <b/>
        <i val="0"/>
      </font>
    </dxf>
    <dxf>
      <font>
        <b/>
        <i val="0"/>
      </font>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bda043559406bfc7/Documenten/Poules/2026%20WK%20Poule/Poule_WK_2026.xlsm" TargetMode="External"/><Relationship Id="rId1" Type="http://schemas.openxmlformats.org/officeDocument/2006/relationships/externalLinkPath" Target="Poule_WK_202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oelichting"/>
      <sheetName val="Hoe verdien ik punten"/>
      <sheetName val="Punten"/>
      <sheetName val="HM Poule indeling"/>
      <sheetName val="InvulDeelnemer Org"/>
      <sheetName val="InvulDeelnemer Flex"/>
      <sheetName val="Tussenstap"/>
      <sheetName val="Deelnemers"/>
      <sheetName val="Voorspelling Groepswedstrijd"/>
      <sheetName val="DT Voorspelde Winnaar"/>
      <sheetName val="DT Voorspelde Uitslag"/>
      <sheetName val="LK Punten per"/>
      <sheetName val="CT GrpWed Diversen"/>
      <sheetName val="Voorspellng PlaatsInPoule + L32"/>
      <sheetName val="DT PlaatsInPoule + L32"/>
      <sheetName val="Voorspelling Landen + Extra"/>
      <sheetName val="DT Laatste + Extra"/>
      <sheetName val="Werkelijk"/>
      <sheetName val="Totaal!"/>
      <sheetName val="CM Stand Groepswedstr"/>
      <sheetName val="CM Stand KO fase"/>
      <sheetName val="CM Punten"/>
      <sheetName val="Hulpmiddel"/>
      <sheetName val="Belangrijk"/>
    </sheetNames>
    <sheetDataSet>
      <sheetData sheetId="0"/>
      <sheetData sheetId="1"/>
      <sheetData sheetId="2">
        <row r="6">
          <cell r="B6">
            <v>5</v>
          </cell>
        </row>
        <row r="7">
          <cell r="B7">
            <v>3</v>
          </cell>
        </row>
        <row r="8">
          <cell r="B8">
            <v>2</v>
          </cell>
        </row>
        <row r="9">
          <cell r="B9">
            <v>2</v>
          </cell>
        </row>
        <row r="11">
          <cell r="D11" t="str">
            <v>P_Winnaar_Bonus_A</v>
          </cell>
          <cell r="E11">
            <v>0</v>
          </cell>
          <cell r="H11" t="str">
            <v>P_Uitslag_Bonus_A</v>
          </cell>
          <cell r="I11">
            <v>0</v>
          </cell>
          <cell r="L11" t="str">
            <v>P_PlaatsInPoule_Bonus_A</v>
          </cell>
          <cell r="M11">
            <v>0</v>
          </cell>
          <cell r="P11" t="str">
            <v>P_Laatste_32_Bonus_A</v>
          </cell>
          <cell r="Q11">
            <v>0</v>
          </cell>
          <cell r="T11" t="str">
            <v>P_Laatste_16_Bonus_A</v>
          </cell>
          <cell r="U11">
            <v>0</v>
          </cell>
        </row>
        <row r="12">
          <cell r="D12" t="str">
            <v>P_Winnaar_Bonus_B</v>
          </cell>
          <cell r="E12">
            <v>1</v>
          </cell>
          <cell r="H12" t="str">
            <v>P_Uitslag_Bonus_B</v>
          </cell>
          <cell r="I12">
            <v>1</v>
          </cell>
          <cell r="L12" t="str">
            <v>P_PlaatsInPoule_Bonus_B</v>
          </cell>
          <cell r="M12">
            <v>1</v>
          </cell>
          <cell r="P12" t="str">
            <v>P_Laatste_32_Bonus_B</v>
          </cell>
          <cell r="Q12">
            <v>1</v>
          </cell>
          <cell r="T12" t="str">
            <v>P_Laatste_16_Bonus_B</v>
          </cell>
          <cell r="U12">
            <v>1</v>
          </cell>
        </row>
        <row r="13">
          <cell r="D13" t="str">
            <v>P_Winnaar_Bonus_C</v>
          </cell>
          <cell r="E13">
            <v>2</v>
          </cell>
          <cell r="H13" t="str">
            <v>P_Uitslag_Bonus_C</v>
          </cell>
          <cell r="I13">
            <v>2</v>
          </cell>
          <cell r="L13" t="str">
            <v>P_PlaatsInPoule_Bonus_C</v>
          </cell>
          <cell r="M13">
            <v>2</v>
          </cell>
          <cell r="P13" t="str">
            <v>P_Laatste_32_Bonus_C</v>
          </cell>
          <cell r="Q13">
            <v>2</v>
          </cell>
          <cell r="T13" t="str">
            <v>P_Laatste_16_Bonus_C</v>
          </cell>
          <cell r="U13">
            <v>2</v>
          </cell>
        </row>
        <row r="14">
          <cell r="B14">
            <v>3</v>
          </cell>
          <cell r="D14" t="str">
            <v>P_Winnaar_Bonus_D</v>
          </cell>
          <cell r="E14">
            <v>3</v>
          </cell>
          <cell r="H14" t="str">
            <v>P_Uitslag_Bonus_D</v>
          </cell>
          <cell r="I14">
            <v>3</v>
          </cell>
          <cell r="L14" t="str">
            <v>P_PlaatsInPoule_Bonus_D</v>
          </cell>
          <cell r="M14">
            <v>3</v>
          </cell>
          <cell r="P14" t="str">
            <v>P_Laatste_32_Bonus_D</v>
          </cell>
          <cell r="Q14">
            <v>3</v>
          </cell>
          <cell r="T14" t="str">
            <v>P_Laatste_16_Bonus_D</v>
          </cell>
          <cell r="U14">
            <v>3</v>
          </cell>
        </row>
        <row r="15">
          <cell r="B15">
            <v>5</v>
          </cell>
          <cell r="D15" t="str">
            <v>P_Winnaar_Bonus_E</v>
          </cell>
          <cell r="E15">
            <v>4</v>
          </cell>
          <cell r="H15" t="str">
            <v>P_Uitslag_Bonus_E</v>
          </cell>
          <cell r="I15">
            <v>4</v>
          </cell>
          <cell r="L15" t="str">
            <v>P_PlaatsInPoule_Bonus_E</v>
          </cell>
          <cell r="P15" t="str">
            <v>P_Laatste_32_Bonus_E</v>
          </cell>
          <cell r="Q15">
            <v>4</v>
          </cell>
          <cell r="T15" t="str">
            <v>P_Laatste_16_Bonus_E</v>
          </cell>
          <cell r="U15">
            <v>4</v>
          </cell>
        </row>
        <row r="16">
          <cell r="B16">
            <v>10</v>
          </cell>
          <cell r="D16" t="str">
            <v>P_Winnaar_Bonus_F</v>
          </cell>
          <cell r="E16">
            <v>5</v>
          </cell>
          <cell r="H16" t="str">
            <v>P_Uitslag_Bonus_F</v>
          </cell>
          <cell r="I16">
            <v>5</v>
          </cell>
          <cell r="L16" t="str">
            <v>P_PlaatsInPoule_Bonus_F</v>
          </cell>
          <cell r="P16" t="str">
            <v>P_Laatste_32_Bonus_F</v>
          </cell>
          <cell r="Q16">
            <v>5</v>
          </cell>
          <cell r="T16" t="str">
            <v>P_Laatste_16_Bonus_F</v>
          </cell>
          <cell r="U16">
            <v>5</v>
          </cell>
        </row>
        <row r="17">
          <cell r="B17">
            <v>15</v>
          </cell>
        </row>
        <row r="18">
          <cell r="B18">
            <v>20</v>
          </cell>
        </row>
        <row r="19">
          <cell r="B19">
            <v>25</v>
          </cell>
        </row>
        <row r="20">
          <cell r="B20">
            <v>30</v>
          </cell>
        </row>
        <row r="24">
          <cell r="B24">
            <v>10</v>
          </cell>
        </row>
        <row r="26">
          <cell r="B26">
            <v>50</v>
          </cell>
        </row>
        <row r="27">
          <cell r="B27">
            <v>1</v>
          </cell>
        </row>
        <row r="29">
          <cell r="B29">
            <v>50</v>
          </cell>
          <cell r="D29" t="str">
            <v>P_Laatste_8_Bonus_A</v>
          </cell>
          <cell r="E29">
            <v>0</v>
          </cell>
          <cell r="H29" t="str">
            <v>P_Laatste_4_Bonus_A</v>
          </cell>
          <cell r="I29">
            <v>0</v>
          </cell>
          <cell r="L29" t="str">
            <v>P_Laatste_2_Bonus_A</v>
          </cell>
          <cell r="M29">
            <v>0</v>
          </cell>
          <cell r="P29" t="str">
            <v>P_Kampioen_Bonus_A</v>
          </cell>
          <cell r="Q29">
            <v>0</v>
          </cell>
        </row>
        <row r="30">
          <cell r="B30">
            <v>2</v>
          </cell>
          <cell r="D30" t="str">
            <v>P_Laatste_8_Bonus_B</v>
          </cell>
          <cell r="E30">
            <v>1</v>
          </cell>
          <cell r="H30" t="str">
            <v>P_Laatste_4_Bonus_B</v>
          </cell>
          <cell r="I30">
            <v>1</v>
          </cell>
          <cell r="L30" t="str">
            <v>P_Laatste_2_Bonus_B</v>
          </cell>
          <cell r="M30">
            <v>1</v>
          </cell>
          <cell r="P30" t="str">
            <v>P_Kampioen_Bonus_B</v>
          </cell>
          <cell r="Q30">
            <v>1</v>
          </cell>
        </row>
        <row r="31">
          <cell r="D31" t="str">
            <v>P_Laatste_8_Bonus_C</v>
          </cell>
          <cell r="E31">
            <v>2</v>
          </cell>
          <cell r="H31" t="str">
            <v>P_Laatste_4_Bonus_C</v>
          </cell>
          <cell r="I31">
            <v>2</v>
          </cell>
          <cell r="L31" t="str">
            <v>P_Laatste_2_Bonus_C</v>
          </cell>
          <cell r="M31">
            <v>2</v>
          </cell>
          <cell r="P31" t="str">
            <v>P_Kampioen_Bonus_C</v>
          </cell>
          <cell r="Q31">
            <v>2</v>
          </cell>
        </row>
        <row r="32">
          <cell r="B32">
            <v>50</v>
          </cell>
          <cell r="D32" t="str">
            <v>P_Laatste_8_Bonus_D</v>
          </cell>
          <cell r="E32">
            <v>3</v>
          </cell>
          <cell r="H32" t="str">
            <v>P_Laatste_4_Bonus_D</v>
          </cell>
          <cell r="I32">
            <v>3</v>
          </cell>
          <cell r="L32" t="str">
            <v>P_Laatste_2_Bonus_D</v>
          </cell>
          <cell r="M32">
            <v>3</v>
          </cell>
          <cell r="P32" t="str">
            <v>P_Kampioen_Bonus_D</v>
          </cell>
          <cell r="Q32">
            <v>3</v>
          </cell>
        </row>
        <row r="33">
          <cell r="B33">
            <v>4</v>
          </cell>
          <cell r="D33" t="str">
            <v>P_Laatste_8_Bonus_E</v>
          </cell>
          <cell r="E33">
            <v>4</v>
          </cell>
          <cell r="H33" t="str">
            <v>P_Laatste_4_Bonus_E</v>
          </cell>
          <cell r="I33">
            <v>4</v>
          </cell>
          <cell r="L33" t="str">
            <v>P_Laatste_2_Bonus_E</v>
          </cell>
          <cell r="M33">
            <v>4</v>
          </cell>
          <cell r="P33" t="str">
            <v>P_Kampioen_Bonus_E</v>
          </cell>
          <cell r="Q33">
            <v>4</v>
          </cell>
        </row>
        <row r="34">
          <cell r="D34" t="str">
            <v>P_Laatste_8_Bonus_F</v>
          </cell>
          <cell r="E34">
            <v>5</v>
          </cell>
          <cell r="H34" t="str">
            <v>P_Laatste_4_Bonus_F</v>
          </cell>
          <cell r="I34">
            <v>5</v>
          </cell>
          <cell r="L34" t="str">
            <v>P_Laatste_2_Bonus_F</v>
          </cell>
          <cell r="M34">
            <v>5</v>
          </cell>
          <cell r="P34" t="str">
            <v>P_Kampioen_Bonus_F</v>
          </cell>
          <cell r="Q34">
            <v>5</v>
          </cell>
        </row>
      </sheetData>
      <sheetData sheetId="3"/>
      <sheetData sheetId="4"/>
      <sheetData sheetId="5"/>
      <sheetData sheetId="6">
        <row r="7">
          <cell r="A7" t="str">
            <v>Naam</v>
          </cell>
          <cell r="B7" t="str">
            <v>naam@weetniet.nl</v>
          </cell>
          <cell r="C7" t="str">
            <v>0612345678</v>
          </cell>
          <cell r="D7" t="str">
            <v>Trainer/Coach</v>
          </cell>
          <cell r="E7" t="str">
            <v>RKTVC VR18+ 1</v>
          </cell>
          <cell r="Q7" t="str">
            <v>Mexico</v>
          </cell>
          <cell r="W7" t="str">
            <v>Mexico</v>
          </cell>
        </row>
        <row r="8">
          <cell r="Q8" t="str">
            <v>Zuid-Korea</v>
          </cell>
          <cell r="W8" t="str">
            <v>Zuid-Korea</v>
          </cell>
        </row>
        <row r="9">
          <cell r="Q9" t="str">
            <v>Tsjechië</v>
          </cell>
          <cell r="W9" t="str">
            <v>Marokko</v>
          </cell>
        </row>
        <row r="10">
          <cell r="Q10" t="str">
            <v>Zuid-Afrika</v>
          </cell>
          <cell r="W10" t="str">
            <v>Brazilië</v>
          </cell>
        </row>
        <row r="11">
          <cell r="Q11" t="str">
            <v>Qatar</v>
          </cell>
          <cell r="W11" t="str">
            <v>Ecuador</v>
          </cell>
        </row>
        <row r="12">
          <cell r="Q12" t="str">
            <v>Canada</v>
          </cell>
          <cell r="W12" t="str">
            <v>Ivoorkust</v>
          </cell>
        </row>
        <row r="13">
          <cell r="Q13" t="str">
            <v>Zwitserland</v>
          </cell>
          <cell r="W13" t="str">
            <v>België</v>
          </cell>
        </row>
        <row r="14">
          <cell r="Q14" t="str">
            <v>Bosnië-Herzegovina</v>
          </cell>
          <cell r="W14" t="str">
            <v>Nieuw-Zeeland</v>
          </cell>
        </row>
        <row r="15">
          <cell r="Q15" t="str">
            <v>Marokko</v>
          </cell>
          <cell r="W15" t="str">
            <v>Qatar</v>
          </cell>
        </row>
        <row r="16">
          <cell r="Q16" t="str">
            <v>Brazilië</v>
          </cell>
          <cell r="W16" t="str">
            <v>Canada</v>
          </cell>
        </row>
        <row r="17">
          <cell r="Q17" t="str">
            <v>Schotland</v>
          </cell>
          <cell r="W17" t="str">
            <v>Saoedi-Arabië</v>
          </cell>
        </row>
        <row r="18">
          <cell r="Q18" t="str">
            <v>Haïti</v>
          </cell>
          <cell r="W18" t="str">
            <v>Spanje</v>
          </cell>
        </row>
        <row r="19">
          <cell r="Q19" t="str">
            <v>Paraguay</v>
          </cell>
          <cell r="W19" t="str">
            <v>Jordanië</v>
          </cell>
        </row>
        <row r="20">
          <cell r="Q20" t="str">
            <v>USA</v>
          </cell>
          <cell r="W20" t="str">
            <v>Algerije</v>
          </cell>
        </row>
        <row r="21">
          <cell r="Q21" t="str">
            <v>Australië</v>
          </cell>
          <cell r="W21" t="str">
            <v>Panama</v>
          </cell>
        </row>
        <row r="22">
          <cell r="Q22" t="str">
            <v>Turkije</v>
          </cell>
          <cell r="W22" t="str">
            <v>Ghana</v>
          </cell>
        </row>
        <row r="23">
          <cell r="Q23" t="str">
            <v>Ecuador</v>
          </cell>
          <cell r="W23" t="str">
            <v>Mexico</v>
          </cell>
        </row>
        <row r="24">
          <cell r="Q24" t="str">
            <v>Ivoorkust</v>
          </cell>
          <cell r="W24" t="str">
            <v>Zuid-Korea</v>
          </cell>
        </row>
        <row r="25">
          <cell r="Q25" t="str">
            <v>Curacao</v>
          </cell>
          <cell r="W25" t="str">
            <v>Marokko</v>
          </cell>
        </row>
        <row r="26">
          <cell r="Q26" t="str">
            <v>Duitsland</v>
          </cell>
          <cell r="W26" t="str">
            <v>Brazilië</v>
          </cell>
        </row>
        <row r="27">
          <cell r="Q27" t="str">
            <v>Nederland</v>
          </cell>
          <cell r="W27" t="str">
            <v>Ecuador</v>
          </cell>
        </row>
        <row r="28">
          <cell r="Q28" t="str">
            <v>Japan</v>
          </cell>
          <cell r="W28" t="str">
            <v>Ivoorkust</v>
          </cell>
        </row>
        <row r="29">
          <cell r="Q29" t="str">
            <v>Zweden</v>
          </cell>
          <cell r="W29" t="str">
            <v>België</v>
          </cell>
        </row>
        <row r="30">
          <cell r="Q30" t="str">
            <v>Tunesië</v>
          </cell>
          <cell r="W30" t="str">
            <v>Nieuw-Zeeland</v>
          </cell>
        </row>
        <row r="31">
          <cell r="Q31" t="str">
            <v>België</v>
          </cell>
          <cell r="W31" t="str">
            <v>Mexico</v>
          </cell>
        </row>
        <row r="32">
          <cell r="Q32" t="str">
            <v>Nieuw-Zeeland</v>
          </cell>
          <cell r="W32" t="str">
            <v>Zuid-Korea</v>
          </cell>
        </row>
        <row r="33">
          <cell r="Q33" t="str">
            <v>Iran</v>
          </cell>
          <cell r="W33" t="str">
            <v>Marokko</v>
          </cell>
        </row>
        <row r="34">
          <cell r="Q34" t="str">
            <v>Egypte</v>
          </cell>
          <cell r="W34" t="str">
            <v>Brazilië</v>
          </cell>
        </row>
        <row r="35">
          <cell r="Q35" t="str">
            <v>Saoedi-Arabië</v>
          </cell>
          <cell r="W35" t="str">
            <v>Brazilië</v>
          </cell>
        </row>
        <row r="36">
          <cell r="Q36" t="str">
            <v>Spanje</v>
          </cell>
          <cell r="W36" t="str">
            <v>Marokko</v>
          </cell>
        </row>
        <row r="37">
          <cell r="Q37" t="str">
            <v>Kaapverdië</v>
          </cell>
          <cell r="W37" t="str">
            <v>Marokko</v>
          </cell>
        </row>
        <row r="38">
          <cell r="Q38" t="str">
            <v>Uruguay</v>
          </cell>
          <cell r="W38" t="str">
            <v>Mehdi Taremi</v>
          </cell>
        </row>
        <row r="39">
          <cell r="Q39" t="str">
            <v>Noorwegen</v>
          </cell>
          <cell r="W39">
            <v>372</v>
          </cell>
        </row>
        <row r="40">
          <cell r="Q40" t="str">
            <v>Irak</v>
          </cell>
          <cell r="W40">
            <v>432</v>
          </cell>
        </row>
        <row r="41">
          <cell r="Q41" t="str">
            <v>Frankrijk</v>
          </cell>
          <cell r="W41">
            <v>39</v>
          </cell>
        </row>
        <row r="42">
          <cell r="Q42" t="str">
            <v>Senegal</v>
          </cell>
        </row>
        <row r="43">
          <cell r="Q43" t="str">
            <v>Jordanië</v>
          </cell>
        </row>
        <row r="44">
          <cell r="Q44" t="str">
            <v>Algerije</v>
          </cell>
        </row>
        <row r="45">
          <cell r="Q45" t="str">
            <v>Argentinië</v>
          </cell>
        </row>
        <row r="46">
          <cell r="Q46" t="str">
            <v>Oostenrijk</v>
          </cell>
        </row>
        <row r="47">
          <cell r="Q47" t="str">
            <v>Congo</v>
          </cell>
        </row>
        <row r="48">
          <cell r="Q48" t="str">
            <v>Oezbekistan</v>
          </cell>
        </row>
        <row r="49">
          <cell r="Q49" t="str">
            <v>Colombia</v>
          </cell>
        </row>
        <row r="50">
          <cell r="Q50" t="str">
            <v>Portugal</v>
          </cell>
        </row>
        <row r="51">
          <cell r="Q51" t="str">
            <v>Panama</v>
          </cell>
        </row>
        <row r="52">
          <cell r="Q52" t="str">
            <v>Ghana</v>
          </cell>
        </row>
        <row r="53">
          <cell r="Q53" t="str">
            <v>Kroatië</v>
          </cell>
        </row>
        <row r="54">
          <cell r="Q54" t="str">
            <v>Engeland</v>
          </cell>
        </row>
        <row r="55">
          <cell r="Q55" t="str">
            <v>Zwitserland</v>
          </cell>
        </row>
        <row r="56">
          <cell r="Q56" t="str">
            <v>Kroatië</v>
          </cell>
        </row>
        <row r="57">
          <cell r="Q57" t="str">
            <v>Schotland</v>
          </cell>
        </row>
        <row r="58">
          <cell r="Q58" t="str">
            <v>Tsjechië</v>
          </cell>
        </row>
        <row r="59">
          <cell r="Q59" t="str">
            <v>Zweden</v>
          </cell>
        </row>
        <row r="60">
          <cell r="Q60" t="str">
            <v>Kaapverdië</v>
          </cell>
        </row>
        <row r="61">
          <cell r="Q61" t="str">
            <v>Argentinië</v>
          </cell>
        </row>
        <row r="62">
          <cell r="Q62" t="str">
            <v>Colombia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9">
          <cell r="B9">
            <v>12</v>
          </cell>
        </row>
        <row r="10">
          <cell r="B10">
            <v>72</v>
          </cell>
        </row>
        <row r="14">
          <cell r="B14">
            <v>3</v>
          </cell>
        </row>
        <row r="17">
          <cell r="B17">
            <v>1</v>
          </cell>
        </row>
      </sheetData>
      <sheetData sheetId="2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1C261-D148-4A20-BB06-A64B321547DB}">
  <sheetPr codeName="Blad1">
    <pageSetUpPr fitToPage="1"/>
  </sheetPr>
  <dimension ref="A1:R33"/>
  <sheetViews>
    <sheetView showGridLines="0" showRowColHeaders="0" view="pageBreakPreview" zoomScaleNormal="100" zoomScaleSheetLayoutView="100" workbookViewId="0">
      <selection activeCell="A3" sqref="A3:R3"/>
    </sheetView>
  </sheetViews>
  <sheetFormatPr defaultRowHeight="15" x14ac:dyDescent="0.25"/>
  <cols>
    <col min="1" max="1" width="14.7109375" style="2" customWidth="1"/>
    <col min="2" max="2" width="6" style="2" customWidth="1"/>
    <col min="3" max="4" width="5.140625" style="2" customWidth="1"/>
    <col min="5" max="5" width="6" style="2" customWidth="1"/>
    <col min="6" max="6" width="10" style="2" bestFit="1" customWidth="1"/>
    <col min="7" max="7" width="10" style="2" customWidth="1"/>
    <col min="8" max="8" width="12.42578125" style="2" customWidth="1"/>
    <col min="9" max="9" width="5.85546875" style="2" customWidth="1"/>
    <col min="10" max="10" width="14.7109375" style="2" customWidth="1"/>
    <col min="11" max="11" width="6" style="2" customWidth="1"/>
    <col min="12" max="13" width="5.140625" style="2" customWidth="1"/>
    <col min="14" max="14" width="6" style="2" customWidth="1"/>
    <col min="15" max="15" width="10" style="2" bestFit="1" customWidth="1"/>
    <col min="16" max="16" width="9" style="2" bestFit="1" customWidth="1"/>
    <col min="17" max="17" width="11.5703125" style="2" bestFit="1" customWidth="1"/>
    <col min="18" max="16384" width="9.140625" style="2"/>
  </cols>
  <sheetData>
    <row r="1" spans="1:18" ht="27" x14ac:dyDescent="0.25">
      <c r="A1" s="54" t="s">
        <v>212</v>
      </c>
      <c r="B1" s="54"/>
      <c r="C1" s="54"/>
      <c r="D1" s="54"/>
      <c r="E1" s="54"/>
      <c r="F1" s="54"/>
      <c r="G1" s="54"/>
      <c r="H1" s="54"/>
      <c r="I1" s="54"/>
      <c r="J1" s="54"/>
      <c r="K1" s="54"/>
      <c r="L1" s="54"/>
      <c r="M1" s="54"/>
      <c r="N1" s="54"/>
      <c r="O1" s="54"/>
      <c r="P1" s="54"/>
      <c r="Q1" s="54"/>
      <c r="R1" s="1"/>
    </row>
    <row r="3" spans="1:18" ht="20.25" x14ac:dyDescent="0.25">
      <c r="A3" s="55" t="s">
        <v>0</v>
      </c>
      <c r="B3" s="55"/>
      <c r="C3" s="55"/>
      <c r="D3" s="55"/>
      <c r="E3" s="55"/>
      <c r="F3" s="55"/>
      <c r="G3" s="55"/>
      <c r="H3" s="55"/>
      <c r="I3" s="55"/>
      <c r="J3" s="55"/>
      <c r="K3" s="55"/>
      <c r="L3" s="55"/>
      <c r="M3" s="55"/>
      <c r="N3" s="55"/>
      <c r="O3" s="55"/>
      <c r="P3" s="55"/>
      <c r="Q3" s="55"/>
    </row>
    <row r="4" spans="1:18" ht="30" customHeight="1" x14ac:dyDescent="0.25">
      <c r="A4" s="53" t="s">
        <v>213</v>
      </c>
      <c r="B4" s="53"/>
      <c r="C4" s="53"/>
      <c r="D4" s="53"/>
      <c r="E4" s="53"/>
      <c r="F4" s="53"/>
      <c r="G4" s="53"/>
      <c r="H4" s="53"/>
      <c r="I4" s="53"/>
      <c r="J4" s="53"/>
      <c r="K4" s="53"/>
      <c r="L4" s="53"/>
      <c r="M4" s="53"/>
      <c r="N4" s="53"/>
      <c r="O4" s="53"/>
      <c r="P4" s="53"/>
      <c r="Q4" s="53"/>
    </row>
    <row r="5" spans="1:18" ht="15" customHeight="1" x14ac:dyDescent="0.25">
      <c r="A5" s="3"/>
      <c r="B5" s="3"/>
      <c r="C5" s="3"/>
      <c r="D5" s="3"/>
      <c r="E5" s="3"/>
      <c r="F5" s="3"/>
      <c r="G5" s="3"/>
      <c r="H5" s="3"/>
      <c r="I5" s="3"/>
      <c r="J5" s="3"/>
      <c r="K5" s="3"/>
      <c r="L5" s="3"/>
      <c r="M5" s="3"/>
      <c r="N5" s="3"/>
      <c r="O5" s="3"/>
      <c r="P5" s="3"/>
      <c r="Q5" s="3"/>
    </row>
    <row r="6" spans="1:18" ht="20.25" x14ac:dyDescent="0.25">
      <c r="A6" s="55" t="s">
        <v>1</v>
      </c>
      <c r="B6" s="55"/>
      <c r="C6" s="55"/>
      <c r="D6" s="55"/>
      <c r="E6" s="55"/>
      <c r="F6" s="55"/>
      <c r="G6" s="55"/>
      <c r="H6" s="55"/>
      <c r="I6" s="55"/>
      <c r="J6" s="55"/>
      <c r="K6" s="55"/>
      <c r="L6" s="55"/>
      <c r="M6" s="55"/>
      <c r="N6" s="55"/>
      <c r="O6" s="55"/>
      <c r="P6" s="55"/>
      <c r="Q6" s="55"/>
    </row>
    <row r="7" spans="1:18" s="4" customFormat="1" ht="15" hidden="1" customHeight="1" x14ac:dyDescent="0.25">
      <c r="A7" s="56" t="s">
        <v>214</v>
      </c>
      <c r="B7" s="56"/>
      <c r="C7" s="56"/>
      <c r="D7" s="56"/>
      <c r="E7" s="56"/>
      <c r="F7" s="56"/>
      <c r="G7" s="56"/>
      <c r="H7" s="56"/>
      <c r="I7" s="56"/>
      <c r="J7" s="56"/>
      <c r="K7" s="56"/>
      <c r="L7" s="56"/>
      <c r="M7" s="56"/>
      <c r="N7" s="56"/>
      <c r="O7" s="56"/>
      <c r="P7" s="56"/>
      <c r="Q7" s="56"/>
    </row>
    <row r="8" spans="1:18" ht="30" customHeight="1" x14ac:dyDescent="0.25">
      <c r="A8" s="57" t="s">
        <v>215</v>
      </c>
      <c r="B8" s="57"/>
      <c r="C8" s="57"/>
      <c r="D8" s="57"/>
      <c r="E8" s="57"/>
      <c r="F8" s="57"/>
      <c r="G8" s="57"/>
      <c r="H8" s="57"/>
      <c r="I8" s="57"/>
      <c r="J8" s="57"/>
      <c r="K8" s="57"/>
      <c r="L8" s="57"/>
      <c r="M8" s="57"/>
      <c r="N8" s="57"/>
      <c r="O8" s="57"/>
      <c r="P8" s="57"/>
      <c r="Q8" s="57"/>
    </row>
    <row r="9" spans="1:18" ht="30" customHeight="1" x14ac:dyDescent="0.25">
      <c r="A9" s="57" t="s">
        <v>216</v>
      </c>
      <c r="B9" s="57"/>
      <c r="C9" s="57"/>
      <c r="D9" s="57"/>
      <c r="E9" s="57"/>
      <c r="F9" s="57"/>
      <c r="G9" s="57"/>
      <c r="H9" s="57"/>
      <c r="I9" s="57"/>
      <c r="J9" s="57"/>
      <c r="K9" s="57"/>
      <c r="L9" s="57"/>
      <c r="M9" s="57"/>
      <c r="N9" s="57"/>
      <c r="O9" s="57"/>
      <c r="P9" s="57"/>
      <c r="Q9" s="57"/>
    </row>
    <row r="10" spans="1:18" ht="30" customHeight="1" x14ac:dyDescent="0.25">
      <c r="A10" s="3"/>
      <c r="B10" s="3"/>
      <c r="C10" s="3"/>
      <c r="D10" s="3"/>
      <c r="E10" s="3"/>
      <c r="F10" s="3"/>
      <c r="G10" s="3"/>
      <c r="H10" s="3"/>
      <c r="I10" s="3"/>
      <c r="J10" s="3"/>
      <c r="K10" s="3"/>
      <c r="L10" s="3"/>
      <c r="M10" s="3"/>
      <c r="N10" s="3"/>
      <c r="O10" s="3"/>
      <c r="P10" s="3"/>
      <c r="Q10" s="3"/>
    </row>
    <row r="11" spans="1:18" ht="20.25" x14ac:dyDescent="0.25">
      <c r="A11" s="55" t="s">
        <v>2</v>
      </c>
      <c r="B11" s="55"/>
      <c r="C11" s="55"/>
      <c r="D11" s="55"/>
      <c r="E11" s="55"/>
      <c r="F11" s="55"/>
      <c r="G11" s="55"/>
      <c r="H11" s="55"/>
      <c r="I11" s="55"/>
      <c r="J11" s="55"/>
      <c r="K11" s="55"/>
      <c r="L11" s="55"/>
      <c r="M11" s="55"/>
      <c r="N11" s="55"/>
      <c r="O11" s="55"/>
      <c r="P11" s="55"/>
      <c r="Q11" s="55"/>
    </row>
    <row r="12" spans="1:18" s="4" customFormat="1" ht="30" hidden="1" customHeight="1" x14ac:dyDescent="0.25">
      <c r="A12" s="56" t="s">
        <v>217</v>
      </c>
      <c r="B12" s="56"/>
      <c r="C12" s="56"/>
      <c r="D12" s="56"/>
      <c r="E12" s="56"/>
      <c r="F12" s="56"/>
      <c r="G12" s="56"/>
      <c r="H12" s="56"/>
      <c r="I12" s="56"/>
      <c r="J12" s="56"/>
      <c r="K12" s="56"/>
      <c r="L12" s="56"/>
      <c r="M12" s="56"/>
      <c r="N12" s="56"/>
      <c r="O12" s="56"/>
      <c r="P12" s="56"/>
      <c r="Q12" s="56"/>
    </row>
    <row r="13" spans="1:18" ht="30" customHeight="1" x14ac:dyDescent="0.25">
      <c r="A13" s="57" t="s">
        <v>218</v>
      </c>
      <c r="B13" s="57"/>
      <c r="C13" s="57"/>
      <c r="D13" s="57"/>
      <c r="E13" s="57"/>
      <c r="F13" s="57"/>
      <c r="G13" s="57"/>
      <c r="H13" s="57"/>
      <c r="I13" s="57"/>
      <c r="J13" s="57"/>
      <c r="K13" s="57"/>
      <c r="L13" s="57"/>
      <c r="M13" s="57"/>
      <c r="N13" s="57"/>
      <c r="O13" s="57"/>
      <c r="P13" s="57"/>
      <c r="Q13" s="57"/>
    </row>
    <row r="14" spans="1:18" ht="15" customHeight="1" x14ac:dyDescent="0.25">
      <c r="O14" s="5"/>
      <c r="P14" s="6"/>
    </row>
    <row r="15" spans="1:18" ht="20.25" x14ac:dyDescent="0.25">
      <c r="A15" s="55" t="s">
        <v>3</v>
      </c>
      <c r="B15" s="55"/>
      <c r="C15" s="55"/>
      <c r="D15" s="55"/>
      <c r="E15" s="55"/>
      <c r="F15" s="55"/>
      <c r="G15" s="55"/>
      <c r="H15" s="55"/>
      <c r="I15" s="55"/>
      <c r="J15" s="55"/>
      <c r="K15" s="55"/>
      <c r="L15" s="55"/>
      <c r="M15" s="55"/>
      <c r="N15" s="55"/>
      <c r="O15" s="55"/>
      <c r="P15" s="55"/>
      <c r="Q15" s="55"/>
    </row>
    <row r="16" spans="1:18" ht="60" customHeight="1" x14ac:dyDescent="0.25">
      <c r="A16" s="53" t="s">
        <v>219</v>
      </c>
      <c r="B16" s="53"/>
      <c r="C16" s="53"/>
      <c r="D16" s="53"/>
      <c r="E16" s="53"/>
      <c r="F16" s="53"/>
      <c r="G16" s="53"/>
      <c r="H16" s="53"/>
      <c r="I16" s="53"/>
      <c r="J16" s="53"/>
      <c r="K16" s="53"/>
      <c r="L16" s="53"/>
      <c r="M16" s="53"/>
      <c r="N16" s="53"/>
      <c r="O16" s="53"/>
      <c r="P16" s="53"/>
      <c r="Q16" s="53"/>
    </row>
    <row r="17" spans="1:17" ht="15" customHeight="1" x14ac:dyDescent="0.25">
      <c r="A17" s="3"/>
      <c r="B17" s="3"/>
      <c r="C17" s="3"/>
      <c r="D17" s="3"/>
      <c r="E17" s="3"/>
      <c r="F17" s="3"/>
      <c r="G17" s="3"/>
      <c r="H17" s="3"/>
      <c r="I17" s="3"/>
      <c r="J17" s="3"/>
      <c r="K17" s="3"/>
      <c r="L17" s="3"/>
      <c r="M17" s="3"/>
      <c r="N17" s="3"/>
      <c r="O17" s="3"/>
      <c r="P17" s="3"/>
      <c r="Q17" s="3"/>
    </row>
    <row r="18" spans="1:17" ht="20.25" x14ac:dyDescent="0.25">
      <c r="A18" s="55" t="s">
        <v>4</v>
      </c>
      <c r="B18" s="55"/>
      <c r="C18" s="55"/>
      <c r="D18" s="55"/>
      <c r="E18" s="55"/>
      <c r="F18" s="55"/>
      <c r="G18" s="55"/>
      <c r="H18" s="55"/>
      <c r="I18" s="55"/>
      <c r="J18" s="55"/>
      <c r="K18" s="55"/>
      <c r="L18" s="55"/>
      <c r="M18" s="55"/>
      <c r="N18" s="55"/>
      <c r="O18" s="55"/>
      <c r="P18" s="55"/>
      <c r="Q18" s="55"/>
    </row>
    <row r="19" spans="1:17" s="4" customFormat="1" ht="15" hidden="1" customHeight="1" x14ac:dyDescent="0.25">
      <c r="A19" s="56" t="s">
        <v>220</v>
      </c>
      <c r="B19" s="56"/>
      <c r="C19" s="56"/>
      <c r="D19" s="56"/>
      <c r="E19" s="56"/>
      <c r="F19" s="56"/>
      <c r="G19" s="56"/>
      <c r="H19" s="56"/>
      <c r="I19" s="56"/>
      <c r="J19" s="56"/>
      <c r="K19" s="56"/>
      <c r="L19" s="56"/>
      <c r="M19" s="56"/>
      <c r="N19" s="56"/>
      <c r="O19" s="56"/>
      <c r="P19" s="56"/>
      <c r="Q19" s="56"/>
    </row>
    <row r="20" spans="1:17" s="4" customFormat="1" ht="15" customHeight="1" x14ac:dyDescent="0.25">
      <c r="A20" s="58" t="s">
        <v>221</v>
      </c>
      <c r="B20" s="58"/>
      <c r="C20" s="58"/>
      <c r="D20" s="58"/>
      <c r="E20" s="58"/>
      <c r="F20" s="58"/>
      <c r="G20" s="58"/>
      <c r="H20" s="58"/>
      <c r="I20" s="58"/>
      <c r="J20" s="58"/>
      <c r="K20" s="58"/>
      <c r="L20" s="58"/>
      <c r="M20" s="58"/>
      <c r="N20" s="58"/>
      <c r="O20" s="58"/>
      <c r="P20" s="58"/>
      <c r="Q20" s="58"/>
    </row>
    <row r="22" spans="1:17" ht="20.25" hidden="1" x14ac:dyDescent="0.25">
      <c r="A22" s="55" t="s">
        <v>5</v>
      </c>
      <c r="B22" s="55"/>
      <c r="C22" s="55"/>
      <c r="D22" s="55"/>
      <c r="E22" s="55"/>
      <c r="F22" s="55"/>
      <c r="G22" s="55"/>
      <c r="H22" s="55"/>
      <c r="I22" s="55"/>
      <c r="J22" s="55"/>
      <c r="K22" s="55"/>
      <c r="L22" s="55"/>
      <c r="M22" s="55"/>
      <c r="N22" s="55"/>
      <c r="O22" s="55"/>
      <c r="P22" s="55"/>
      <c r="Q22" s="55"/>
    </row>
    <row r="23" spans="1:17" ht="15" hidden="1" customHeight="1" x14ac:dyDescent="0.25">
      <c r="A23" s="53" t="s">
        <v>6</v>
      </c>
      <c r="B23" s="53"/>
      <c r="C23" s="53"/>
      <c r="D23" s="53"/>
      <c r="E23" s="53"/>
      <c r="F23" s="53"/>
      <c r="G23" s="53"/>
      <c r="H23" s="53"/>
      <c r="I23" s="53"/>
      <c r="J23" s="53"/>
      <c r="K23" s="53"/>
      <c r="L23" s="53"/>
      <c r="M23" s="53"/>
      <c r="N23" s="53"/>
      <c r="O23" s="53"/>
      <c r="P23" s="53"/>
      <c r="Q23" s="53"/>
    </row>
    <row r="24" spans="1:17" hidden="1" x14ac:dyDescent="0.25"/>
    <row r="25" spans="1:17" ht="15" hidden="1" customHeight="1" x14ac:dyDescent="0.25">
      <c r="A25" s="5" t="s">
        <v>7</v>
      </c>
      <c r="C25" s="2" t="s">
        <v>8</v>
      </c>
      <c r="G25" s="59" t="s">
        <v>9</v>
      </c>
      <c r="H25" s="59"/>
      <c r="I25" s="59"/>
      <c r="J25" s="59"/>
      <c r="K25" s="59"/>
      <c r="L25" s="59"/>
      <c r="M25" s="59"/>
      <c r="N25" s="59"/>
      <c r="O25" s="59"/>
      <c r="P25" s="59"/>
      <c r="Q25" s="59"/>
    </row>
    <row r="26" spans="1:17" hidden="1" x14ac:dyDescent="0.25">
      <c r="A26" s="5" t="s">
        <v>10</v>
      </c>
      <c r="C26" s="2" t="s">
        <v>11</v>
      </c>
      <c r="G26" s="59"/>
      <c r="H26" s="59"/>
      <c r="I26" s="59"/>
      <c r="J26" s="59"/>
      <c r="K26" s="59"/>
      <c r="L26" s="59"/>
      <c r="M26" s="59"/>
      <c r="N26" s="59"/>
      <c r="O26" s="59"/>
      <c r="P26" s="59"/>
      <c r="Q26" s="59"/>
    </row>
    <row r="27" spans="1:17" hidden="1" x14ac:dyDescent="0.25">
      <c r="A27" s="5" t="s">
        <v>12</v>
      </c>
      <c r="C27" s="2" t="s">
        <v>13</v>
      </c>
      <c r="G27" s="59"/>
      <c r="H27" s="59"/>
      <c r="I27" s="59"/>
      <c r="J27" s="59"/>
      <c r="K27" s="59"/>
      <c r="L27" s="59"/>
      <c r="M27" s="59"/>
      <c r="N27" s="59"/>
      <c r="O27" s="59"/>
      <c r="P27" s="59"/>
      <c r="Q27" s="59"/>
    </row>
    <row r="28" spans="1:17" hidden="1" x14ac:dyDescent="0.25">
      <c r="A28" s="5" t="s">
        <v>14</v>
      </c>
      <c r="C28" s="2" t="s">
        <v>15</v>
      </c>
      <c r="G28" s="59"/>
      <c r="H28" s="59"/>
      <c r="I28" s="59"/>
      <c r="J28" s="59"/>
      <c r="K28" s="59"/>
      <c r="L28" s="59"/>
      <c r="M28" s="59"/>
      <c r="N28" s="59"/>
      <c r="O28" s="59"/>
      <c r="P28" s="59"/>
      <c r="Q28" s="59"/>
    </row>
    <row r="29" spans="1:17" hidden="1" x14ac:dyDescent="0.25">
      <c r="A29" s="5" t="s">
        <v>16</v>
      </c>
      <c r="C29" s="2" t="s">
        <v>17</v>
      </c>
      <c r="G29" s="59"/>
      <c r="H29" s="59"/>
      <c r="I29" s="59"/>
      <c r="J29" s="59"/>
      <c r="K29" s="59"/>
      <c r="L29" s="59"/>
      <c r="M29" s="59"/>
      <c r="N29" s="59"/>
      <c r="O29" s="59"/>
      <c r="P29" s="59"/>
      <c r="Q29" s="59"/>
    </row>
    <row r="30" spans="1:17" hidden="1" x14ac:dyDescent="0.25"/>
    <row r="31" spans="1:17" ht="20.25" x14ac:dyDescent="0.25">
      <c r="A31" s="55" t="s">
        <v>18</v>
      </c>
      <c r="B31" s="55"/>
      <c r="C31" s="55"/>
      <c r="D31" s="55"/>
      <c r="E31" s="55"/>
      <c r="F31" s="55"/>
      <c r="G31" s="55"/>
      <c r="H31" s="55"/>
      <c r="I31" s="55"/>
      <c r="J31" s="55"/>
      <c r="K31" s="55"/>
      <c r="L31" s="55"/>
      <c r="M31" s="55"/>
      <c r="N31" s="55"/>
      <c r="O31" s="55"/>
      <c r="P31" s="55"/>
      <c r="Q31" s="55"/>
    </row>
    <row r="32" spans="1:17" ht="30" hidden="1" customHeight="1" x14ac:dyDescent="0.25">
      <c r="A32" s="56" t="s">
        <v>222</v>
      </c>
      <c r="B32" s="56"/>
      <c r="C32" s="56"/>
      <c r="D32" s="56"/>
      <c r="E32" s="56"/>
      <c r="F32" s="56"/>
      <c r="G32" s="56"/>
      <c r="H32" s="56"/>
      <c r="I32" s="56"/>
      <c r="J32" s="56"/>
      <c r="K32" s="56"/>
      <c r="L32" s="56"/>
      <c r="M32" s="56"/>
      <c r="N32" s="56"/>
      <c r="O32" s="56"/>
      <c r="P32" s="56"/>
      <c r="Q32" s="56"/>
    </row>
    <row r="33" spans="1:17" ht="30" customHeight="1" x14ac:dyDescent="0.25">
      <c r="A33" s="53" t="s">
        <v>223</v>
      </c>
      <c r="B33" s="53"/>
      <c r="C33" s="53"/>
      <c r="D33" s="53"/>
      <c r="E33" s="53"/>
      <c r="F33" s="53"/>
      <c r="G33" s="53"/>
      <c r="H33" s="53"/>
      <c r="I33" s="53"/>
      <c r="J33" s="53"/>
      <c r="K33" s="53"/>
      <c r="L33" s="53"/>
      <c r="M33" s="53"/>
      <c r="N33" s="53"/>
      <c r="O33" s="53"/>
      <c r="P33" s="53"/>
      <c r="Q33" s="53"/>
    </row>
  </sheetData>
  <sheetProtection algorithmName="SHA-512" hashValue="9hc7E39mY1FkqIU1wSwufDVXGRG/PID0elP/afdJdkb06fNHuMVP7emtfppeo5uL4Hv/v1Km1jNgPu19tYC7bg==" saltValue="qSNa7M5COz0XnjF5WhThUg==" spinCount="100000" sheet="1" objects="1" scenarios="1" selectLockedCells="1" selectUnlockedCells="1"/>
  <mergeCells count="21">
    <mergeCell ref="A31:Q31"/>
    <mergeCell ref="A32:Q32"/>
    <mergeCell ref="A33:Q33"/>
    <mergeCell ref="A18:Q18"/>
    <mergeCell ref="A19:Q19"/>
    <mergeCell ref="A20:Q20"/>
    <mergeCell ref="A22:Q22"/>
    <mergeCell ref="A23:Q23"/>
    <mergeCell ref="G25:Q29"/>
    <mergeCell ref="A16:Q16"/>
    <mergeCell ref="A1:Q1"/>
    <mergeCell ref="A3:Q3"/>
    <mergeCell ref="A4:Q4"/>
    <mergeCell ref="A6:Q6"/>
    <mergeCell ref="A7:Q7"/>
    <mergeCell ref="A8:Q8"/>
    <mergeCell ref="A9:Q9"/>
    <mergeCell ref="A11:Q11"/>
    <mergeCell ref="A12:Q12"/>
    <mergeCell ref="A13:Q13"/>
    <mergeCell ref="A15:Q15"/>
  </mergeCells>
  <pageMargins left="0.48" right="0.47" top="0.75" bottom="0.75" header="0.3" footer="0.3"/>
  <pageSetup paperSize="9" scale="65" fitToHeight="0" orientation="portrait" r:id="rId1"/>
  <colBreaks count="1" manualBreakCount="1">
    <brk id="1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38D41-074A-4E07-8E3A-AC960D6F744B}">
  <sheetPr codeName="Blad2">
    <pageSetUpPr fitToPage="1"/>
  </sheetPr>
  <dimension ref="A1:W130"/>
  <sheetViews>
    <sheetView showGridLines="0" showRowColHeaders="0" view="pageBreakPreview" zoomScaleNormal="100" zoomScaleSheetLayoutView="100" workbookViewId="0">
      <selection activeCell="A3" sqref="A3:R3"/>
    </sheetView>
  </sheetViews>
  <sheetFormatPr defaultRowHeight="15" x14ac:dyDescent="0.25"/>
  <cols>
    <col min="1" max="1" width="14.7109375" style="2" customWidth="1"/>
    <col min="2" max="2" width="6" style="2" customWidth="1"/>
    <col min="3" max="3" width="9.42578125" style="2" customWidth="1"/>
    <col min="4" max="5" width="8.7109375" style="2" customWidth="1"/>
    <col min="6" max="6" width="7.42578125" style="2" customWidth="1"/>
    <col min="7" max="7" width="8.140625" style="2" customWidth="1"/>
    <col min="8" max="8" width="12.42578125" style="2" customWidth="1"/>
    <col min="9" max="9" width="5.85546875" style="2" customWidth="1"/>
    <col min="10" max="10" width="14.7109375" style="2" customWidth="1"/>
    <col min="11" max="11" width="6" style="2" customWidth="1"/>
    <col min="12" max="12" width="9.42578125" style="2" customWidth="1"/>
    <col min="13" max="14" width="8.7109375" style="2" customWidth="1"/>
    <col min="15" max="15" width="7.42578125" style="2" customWidth="1"/>
    <col min="16" max="16" width="8.140625" style="2" customWidth="1"/>
    <col min="17" max="17" width="11.5703125" style="2" bestFit="1" customWidth="1"/>
    <col min="18" max="16384" width="9.140625" style="2"/>
  </cols>
  <sheetData>
    <row r="1" spans="1:18" ht="27" x14ac:dyDescent="0.25">
      <c r="A1" s="54" t="s">
        <v>19</v>
      </c>
      <c r="B1" s="54"/>
      <c r="C1" s="54"/>
      <c r="D1" s="54"/>
      <c r="E1" s="54"/>
      <c r="F1" s="54"/>
      <c r="G1" s="54"/>
      <c r="H1" s="54"/>
      <c r="I1" s="54"/>
      <c r="J1" s="54"/>
      <c r="K1" s="54"/>
      <c r="L1" s="54"/>
      <c r="M1" s="54"/>
      <c r="N1" s="54"/>
      <c r="O1" s="54"/>
      <c r="P1" s="54"/>
      <c r="Q1" s="54"/>
      <c r="R1" s="1"/>
    </row>
    <row r="3" spans="1:18" ht="20.25" x14ac:dyDescent="0.25">
      <c r="A3" s="60" t="s">
        <v>20</v>
      </c>
      <c r="B3" s="55"/>
      <c r="C3" s="55"/>
      <c r="D3" s="55"/>
      <c r="E3" s="55"/>
      <c r="F3" s="55"/>
      <c r="G3" s="55"/>
      <c r="H3" s="55"/>
      <c r="I3" s="55"/>
      <c r="J3" s="55"/>
      <c r="K3" s="55"/>
      <c r="L3" s="55"/>
      <c r="M3" s="55"/>
      <c r="N3" s="55"/>
      <c r="O3" s="55"/>
      <c r="P3" s="55"/>
      <c r="Q3" s="55"/>
    </row>
    <row r="4" spans="1:18" ht="15" customHeight="1" x14ac:dyDescent="0.25">
      <c r="A4" s="7" t="s">
        <v>21</v>
      </c>
      <c r="J4" s="7" t="s">
        <v>22</v>
      </c>
    </row>
    <row r="5" spans="1:18" ht="15" customHeight="1" x14ac:dyDescent="0.25">
      <c r="A5" s="51" t="s">
        <v>23</v>
      </c>
      <c r="B5" s="51"/>
      <c r="C5" s="51"/>
      <c r="D5" s="51"/>
      <c r="E5" s="51"/>
      <c r="F5" s="51"/>
      <c r="G5" s="51"/>
      <c r="J5" s="51" t="s">
        <v>24</v>
      </c>
      <c r="K5" s="51"/>
      <c r="L5" s="51"/>
      <c r="M5" s="51"/>
      <c r="N5" s="51"/>
      <c r="O5" s="51"/>
      <c r="P5" s="51"/>
    </row>
    <row r="6" spans="1:18" ht="15" customHeight="1" x14ac:dyDescent="0.25">
      <c r="A6" s="6"/>
      <c r="F6" s="5" t="s">
        <v>224</v>
      </c>
      <c r="G6" s="6">
        <v>5</v>
      </c>
      <c r="O6" s="5" t="s">
        <v>25</v>
      </c>
      <c r="P6" s="6">
        <v>3</v>
      </c>
    </row>
    <row r="7" spans="1:18" ht="15" customHeight="1" x14ac:dyDescent="0.25">
      <c r="F7" s="5" t="s">
        <v>225</v>
      </c>
      <c r="G7" s="6">
        <v>3</v>
      </c>
      <c r="O7" s="5" t="s">
        <v>26</v>
      </c>
      <c r="P7" s="6">
        <v>5</v>
      </c>
    </row>
    <row r="8" spans="1:18" ht="15" customHeight="1" x14ac:dyDescent="0.25">
      <c r="F8" s="5" t="s">
        <v>226</v>
      </c>
      <c r="G8" s="6">
        <v>2</v>
      </c>
      <c r="O8" s="5" t="s">
        <v>27</v>
      </c>
      <c r="P8" s="6">
        <v>10</v>
      </c>
    </row>
    <row r="9" spans="1:18" ht="15" customHeight="1" x14ac:dyDescent="0.25">
      <c r="F9" s="5" t="s">
        <v>227</v>
      </c>
      <c r="G9" s="8">
        <v>2</v>
      </c>
      <c r="H9" s="2" t="s">
        <v>28</v>
      </c>
      <c r="O9" s="5" t="s">
        <v>29</v>
      </c>
      <c r="P9" s="6">
        <v>15</v>
      </c>
    </row>
    <row r="10" spans="1:18" ht="15" customHeight="1" x14ac:dyDescent="0.25">
      <c r="F10" s="9" t="s">
        <v>30</v>
      </c>
      <c r="G10" s="10">
        <v>12</v>
      </c>
      <c r="O10" s="5" t="s">
        <v>31</v>
      </c>
      <c r="P10" s="6">
        <v>20</v>
      </c>
    </row>
    <row r="11" spans="1:18" ht="15" customHeight="1" x14ac:dyDescent="0.25">
      <c r="O11" s="5" t="s">
        <v>32</v>
      </c>
      <c r="P11" s="6">
        <v>25</v>
      </c>
    </row>
    <row r="12" spans="1:18" ht="15" customHeight="1" x14ac:dyDescent="0.25">
      <c r="O12" s="5" t="s">
        <v>33</v>
      </c>
      <c r="P12" s="6">
        <v>30</v>
      </c>
    </row>
    <row r="13" spans="1:18" ht="15" customHeight="1" x14ac:dyDescent="0.25">
      <c r="O13" s="5"/>
      <c r="P13" s="6"/>
    </row>
    <row r="14" spans="1:18" ht="15" customHeight="1" x14ac:dyDescent="0.25">
      <c r="J14" s="2" t="s">
        <v>34</v>
      </c>
      <c r="O14" s="5"/>
      <c r="P14" s="6"/>
    </row>
    <row r="15" spans="1:18" ht="15" customHeight="1" x14ac:dyDescent="0.25">
      <c r="O15" s="5"/>
      <c r="P15" s="6"/>
    </row>
    <row r="16" spans="1:18" ht="15" customHeight="1" x14ac:dyDescent="0.25">
      <c r="A16" s="51" t="s">
        <v>35</v>
      </c>
      <c r="B16" s="51"/>
      <c r="C16" s="51"/>
      <c r="D16" s="51"/>
      <c r="E16" s="51"/>
      <c r="F16" s="51"/>
      <c r="G16" s="51"/>
      <c r="H16" s="51"/>
      <c r="J16" s="51" t="s">
        <v>36</v>
      </c>
      <c r="K16" s="51"/>
      <c r="L16" s="51"/>
      <c r="M16" s="51"/>
      <c r="N16" s="51"/>
      <c r="O16" s="51"/>
      <c r="P16" s="51"/>
      <c r="Q16" s="51"/>
    </row>
    <row r="17" spans="1:17" ht="15" customHeight="1" x14ac:dyDescent="0.25">
      <c r="A17" s="11"/>
      <c r="B17" s="6"/>
      <c r="C17" s="6"/>
      <c r="D17" s="6"/>
      <c r="E17" s="6"/>
      <c r="F17" s="6"/>
      <c r="G17" s="6"/>
    </row>
    <row r="18" spans="1:17" ht="15" customHeight="1" x14ac:dyDescent="0.25">
      <c r="A18" s="12" t="s">
        <v>228</v>
      </c>
      <c r="B18" s="6"/>
      <c r="C18" s="6"/>
      <c r="D18" s="6"/>
      <c r="E18" s="6"/>
      <c r="F18" s="6"/>
      <c r="G18" s="6"/>
      <c r="J18" s="12" t="s">
        <v>229</v>
      </c>
      <c r="K18" s="6"/>
      <c r="L18" s="6"/>
      <c r="M18" s="6"/>
      <c r="N18" s="6"/>
      <c r="O18" s="6"/>
      <c r="P18" s="6"/>
    </row>
    <row r="19" spans="1:17" ht="15" customHeight="1" x14ac:dyDescent="0.25">
      <c r="A19" s="61" t="s">
        <v>37</v>
      </c>
      <c r="B19" s="61"/>
      <c r="C19" s="61"/>
      <c r="D19" s="61"/>
      <c r="E19" s="61"/>
      <c r="F19" s="61"/>
      <c r="G19" s="61"/>
      <c r="H19" s="61"/>
      <c r="J19" s="61" t="s">
        <v>38</v>
      </c>
      <c r="K19" s="61"/>
      <c r="L19" s="61"/>
      <c r="M19" s="61"/>
      <c r="N19" s="61"/>
      <c r="O19" s="61"/>
      <c r="P19" s="61"/>
      <c r="Q19" s="61"/>
    </row>
    <row r="20" spans="1:17" x14ac:dyDescent="0.25">
      <c r="A20" s="61"/>
      <c r="B20" s="61"/>
      <c r="C20" s="61"/>
      <c r="D20" s="61"/>
      <c r="E20" s="61"/>
      <c r="F20" s="61"/>
      <c r="G20" s="61"/>
      <c r="H20" s="61"/>
      <c r="J20" s="61"/>
      <c r="K20" s="61"/>
      <c r="L20" s="61"/>
      <c r="M20" s="61"/>
      <c r="N20" s="61"/>
      <c r="O20" s="61"/>
      <c r="P20" s="61"/>
      <c r="Q20" s="61"/>
    </row>
    <row r="21" spans="1:17" ht="15" customHeight="1" x14ac:dyDescent="0.25">
      <c r="A21" s="13"/>
      <c r="B21" s="13"/>
      <c r="C21" s="13"/>
      <c r="D21" s="13"/>
      <c r="E21" s="13"/>
      <c r="F21" s="13"/>
      <c r="G21" s="13"/>
      <c r="H21" s="13"/>
    </row>
    <row r="22" spans="1:17" x14ac:dyDescent="0.25">
      <c r="B22" s="14" t="s">
        <v>39</v>
      </c>
      <c r="C22" s="15"/>
      <c r="D22" s="15"/>
      <c r="E22" s="14" t="s">
        <v>40</v>
      </c>
      <c r="F22" s="15"/>
      <c r="G22" s="14" t="s">
        <v>41</v>
      </c>
      <c r="H22" s="15"/>
      <c r="K22" s="14" t="s">
        <v>39</v>
      </c>
      <c r="L22" s="15"/>
      <c r="M22" s="15"/>
      <c r="N22" s="14" t="s">
        <v>40</v>
      </c>
      <c r="O22" s="15"/>
      <c r="P22" s="14" t="s">
        <v>41</v>
      </c>
      <c r="Q22" s="15"/>
    </row>
    <row r="23" spans="1:17" ht="15" customHeight="1" x14ac:dyDescent="0.25">
      <c r="B23" s="16">
        <v>0.4</v>
      </c>
      <c r="C23" s="62" t="s">
        <v>230</v>
      </c>
      <c r="D23" s="62"/>
      <c r="E23" s="16">
        <v>0.3</v>
      </c>
      <c r="F23" s="17" t="s">
        <v>231</v>
      </c>
      <c r="G23" s="18">
        <v>1</v>
      </c>
      <c r="H23" s="19" t="s">
        <v>232</v>
      </c>
      <c r="K23" s="16">
        <v>0.5</v>
      </c>
      <c r="L23" s="62" t="s">
        <v>230</v>
      </c>
      <c r="M23" s="62"/>
      <c r="N23" s="16">
        <v>0.25</v>
      </c>
      <c r="O23" s="17" t="s">
        <v>231</v>
      </c>
      <c r="P23" s="18">
        <v>1</v>
      </c>
      <c r="Q23" s="19" t="s">
        <v>232</v>
      </c>
    </row>
    <row r="24" spans="1:17" x14ac:dyDescent="0.25">
      <c r="B24" s="16">
        <v>0.3</v>
      </c>
      <c r="C24" s="63" t="s">
        <v>230</v>
      </c>
      <c r="D24" s="63"/>
      <c r="E24" s="16">
        <v>0.2</v>
      </c>
      <c r="F24" s="17" t="s">
        <v>231</v>
      </c>
      <c r="G24" s="18">
        <v>2</v>
      </c>
      <c r="H24" s="19" t="s">
        <v>233</v>
      </c>
      <c r="K24" s="16">
        <v>0.25</v>
      </c>
      <c r="L24" s="63" t="s">
        <v>230</v>
      </c>
      <c r="M24" s="63"/>
      <c r="N24" s="16">
        <v>0.1</v>
      </c>
      <c r="O24" s="17" t="s">
        <v>231</v>
      </c>
      <c r="P24" s="18">
        <v>2</v>
      </c>
      <c r="Q24" s="19" t="s">
        <v>233</v>
      </c>
    </row>
    <row r="25" spans="1:17" x14ac:dyDescent="0.25">
      <c r="B25" s="16">
        <v>0.2</v>
      </c>
      <c r="C25" s="63" t="s">
        <v>230</v>
      </c>
      <c r="D25" s="63"/>
      <c r="E25" s="16">
        <v>0.1</v>
      </c>
      <c r="F25" s="17" t="s">
        <v>231</v>
      </c>
      <c r="G25" s="18">
        <v>3</v>
      </c>
      <c r="H25" s="19" t="s">
        <v>233</v>
      </c>
      <c r="K25" s="16">
        <v>0.1</v>
      </c>
      <c r="L25" s="63" t="s">
        <v>230</v>
      </c>
      <c r="M25" s="63"/>
      <c r="N25" s="16">
        <v>0</v>
      </c>
      <c r="O25" s="17" t="s">
        <v>231</v>
      </c>
      <c r="P25" s="18">
        <v>3</v>
      </c>
      <c r="Q25" s="19" t="s">
        <v>233</v>
      </c>
    </row>
    <row r="26" spans="1:17" x14ac:dyDescent="0.25">
      <c r="B26" s="16">
        <v>0.1</v>
      </c>
      <c r="C26" s="63" t="s">
        <v>230</v>
      </c>
      <c r="D26" s="63"/>
      <c r="E26" s="16">
        <v>0.05</v>
      </c>
      <c r="F26" s="17" t="s">
        <v>231</v>
      </c>
      <c r="G26" s="18">
        <v>4</v>
      </c>
      <c r="H26" s="19" t="s">
        <v>233</v>
      </c>
      <c r="K26" s="16" t="s">
        <v>234</v>
      </c>
      <c r="L26" s="63" t="s">
        <v>234</v>
      </c>
      <c r="M26" s="63"/>
      <c r="N26" s="16" t="s">
        <v>234</v>
      </c>
      <c r="O26" s="17" t="s">
        <v>234</v>
      </c>
      <c r="P26" s="18" t="s">
        <v>234</v>
      </c>
      <c r="Q26" s="19" t="s">
        <v>234</v>
      </c>
    </row>
    <row r="27" spans="1:17" x14ac:dyDescent="0.25">
      <c r="B27" s="16">
        <v>0.05</v>
      </c>
      <c r="C27" s="63" t="s">
        <v>230</v>
      </c>
      <c r="D27" s="63"/>
      <c r="E27" s="16" t="s">
        <v>234</v>
      </c>
      <c r="F27" s="17" t="s">
        <v>231</v>
      </c>
      <c r="G27" s="18">
        <v>5</v>
      </c>
      <c r="H27" s="19" t="s">
        <v>233</v>
      </c>
      <c r="K27" s="16" t="s">
        <v>234</v>
      </c>
      <c r="L27" s="63" t="s">
        <v>234</v>
      </c>
      <c r="M27" s="63"/>
      <c r="N27" s="16" t="s">
        <v>234</v>
      </c>
      <c r="O27" s="17" t="s">
        <v>234</v>
      </c>
      <c r="P27" s="18" t="s">
        <v>234</v>
      </c>
      <c r="Q27" s="19" t="s">
        <v>234</v>
      </c>
    </row>
    <row r="28" spans="1:17" x14ac:dyDescent="0.25">
      <c r="C28" s="20"/>
      <c r="G28" s="6"/>
    </row>
    <row r="29" spans="1:17" x14ac:dyDescent="0.25">
      <c r="A29" s="12" t="s">
        <v>235</v>
      </c>
      <c r="B29" s="6"/>
      <c r="C29" s="6"/>
      <c r="D29" s="6"/>
      <c r="E29" s="6"/>
      <c r="F29" s="6"/>
      <c r="G29" s="6"/>
      <c r="J29" s="12" t="s">
        <v>236</v>
      </c>
      <c r="K29" s="6"/>
      <c r="L29" s="6"/>
      <c r="M29" s="6"/>
      <c r="N29" s="6"/>
      <c r="O29" s="6"/>
      <c r="P29" s="6"/>
    </row>
    <row r="30" spans="1:17" ht="15" customHeight="1" x14ac:dyDescent="0.25">
      <c r="A30" s="57" t="s">
        <v>42</v>
      </c>
      <c r="B30" s="57"/>
      <c r="C30" s="57"/>
      <c r="D30" s="57"/>
      <c r="E30" s="57"/>
      <c r="F30" s="57"/>
      <c r="G30" s="57"/>
      <c r="H30" s="57"/>
      <c r="J30" s="61" t="s">
        <v>43</v>
      </c>
      <c r="K30" s="61"/>
      <c r="L30" s="61"/>
      <c r="M30" s="61"/>
      <c r="N30" s="61"/>
      <c r="O30" s="61"/>
      <c r="P30" s="61"/>
      <c r="Q30" s="61"/>
    </row>
    <row r="31" spans="1:17" x14ac:dyDescent="0.25">
      <c r="A31" s="57"/>
      <c r="B31" s="57"/>
      <c r="C31" s="57"/>
      <c r="D31" s="57"/>
      <c r="E31" s="57"/>
      <c r="F31" s="57"/>
      <c r="G31" s="57"/>
      <c r="H31" s="57"/>
      <c r="J31" s="61"/>
      <c r="K31" s="61"/>
      <c r="L31" s="61"/>
      <c r="M31" s="61"/>
      <c r="N31" s="61"/>
      <c r="O31" s="61"/>
      <c r="P31" s="61"/>
      <c r="Q31" s="61"/>
    </row>
    <row r="32" spans="1:17" x14ac:dyDescent="0.25">
      <c r="A32" s="57"/>
      <c r="B32" s="57"/>
      <c r="C32" s="57"/>
      <c r="D32" s="57"/>
      <c r="E32" s="57"/>
      <c r="F32" s="57"/>
      <c r="G32" s="57"/>
      <c r="H32" s="57"/>
      <c r="J32" s="61"/>
      <c r="K32" s="61"/>
      <c r="L32" s="61"/>
      <c r="M32" s="61"/>
      <c r="N32" s="61"/>
      <c r="O32" s="61"/>
      <c r="P32" s="61"/>
      <c r="Q32" s="61"/>
    </row>
    <row r="34" spans="1:17" x14ac:dyDescent="0.25">
      <c r="B34" s="14" t="s">
        <v>39</v>
      </c>
      <c r="C34" s="15"/>
      <c r="D34" s="15"/>
      <c r="E34" s="14" t="s">
        <v>40</v>
      </c>
      <c r="F34" s="15"/>
      <c r="G34" s="14" t="s">
        <v>41</v>
      </c>
      <c r="H34" s="15"/>
      <c r="K34" s="14" t="s">
        <v>39</v>
      </c>
      <c r="L34" s="15"/>
      <c r="M34" s="15"/>
      <c r="N34" s="14" t="s">
        <v>40</v>
      </c>
      <c r="O34" s="15"/>
      <c r="P34" s="14" t="s">
        <v>41</v>
      </c>
      <c r="Q34" s="15"/>
    </row>
    <row r="35" spans="1:17" x14ac:dyDescent="0.25">
      <c r="B35" s="16">
        <v>0.3</v>
      </c>
      <c r="C35" s="62" t="s">
        <v>230</v>
      </c>
      <c r="D35" s="62"/>
      <c r="E35" s="20">
        <v>0.2</v>
      </c>
      <c r="F35" s="17" t="s">
        <v>231</v>
      </c>
      <c r="G35" s="18">
        <v>1</v>
      </c>
      <c r="H35" s="19" t="s">
        <v>232</v>
      </c>
      <c r="K35" s="16">
        <v>0.5</v>
      </c>
      <c r="L35" s="62" t="s">
        <v>230</v>
      </c>
      <c r="M35" s="62"/>
      <c r="N35" s="16">
        <v>0.4</v>
      </c>
      <c r="O35" s="17" t="s">
        <v>231</v>
      </c>
      <c r="P35" s="18">
        <v>1</v>
      </c>
      <c r="Q35" s="19" t="s">
        <v>232</v>
      </c>
    </row>
    <row r="36" spans="1:17" x14ac:dyDescent="0.25">
      <c r="B36" s="16">
        <v>0.2</v>
      </c>
      <c r="C36" s="63" t="s">
        <v>230</v>
      </c>
      <c r="D36" s="63"/>
      <c r="E36" s="20">
        <v>0.1</v>
      </c>
      <c r="F36" s="17" t="s">
        <v>231</v>
      </c>
      <c r="G36" s="18">
        <v>2</v>
      </c>
      <c r="H36" s="19" t="s">
        <v>233</v>
      </c>
      <c r="K36" s="16">
        <v>0.4</v>
      </c>
      <c r="L36" s="63" t="s">
        <v>230</v>
      </c>
      <c r="M36" s="63"/>
      <c r="N36" s="16">
        <v>0.3</v>
      </c>
      <c r="O36" s="17" t="s">
        <v>231</v>
      </c>
      <c r="P36" s="18">
        <v>2</v>
      </c>
      <c r="Q36" s="19" t="s">
        <v>233</v>
      </c>
    </row>
    <row r="37" spans="1:17" x14ac:dyDescent="0.25">
      <c r="B37" s="16">
        <v>0.1</v>
      </c>
      <c r="C37" s="63" t="s">
        <v>230</v>
      </c>
      <c r="D37" s="63"/>
      <c r="E37" s="20">
        <v>0.05</v>
      </c>
      <c r="F37" s="17" t="s">
        <v>231</v>
      </c>
      <c r="G37" s="18">
        <v>3</v>
      </c>
      <c r="H37" s="19" t="s">
        <v>233</v>
      </c>
      <c r="K37" s="16">
        <v>0.3</v>
      </c>
      <c r="L37" s="63" t="s">
        <v>230</v>
      </c>
      <c r="M37" s="63"/>
      <c r="N37" s="16">
        <v>0.2</v>
      </c>
      <c r="O37" s="17" t="s">
        <v>231</v>
      </c>
      <c r="P37" s="18">
        <v>3</v>
      </c>
      <c r="Q37" s="19" t="s">
        <v>233</v>
      </c>
    </row>
    <row r="38" spans="1:17" x14ac:dyDescent="0.25">
      <c r="B38" s="16">
        <v>0.05</v>
      </c>
      <c r="C38" s="63" t="s">
        <v>230</v>
      </c>
      <c r="D38" s="63"/>
      <c r="E38" s="16">
        <v>2.5000000000000001E-2</v>
      </c>
      <c r="F38" s="17" t="s">
        <v>231</v>
      </c>
      <c r="G38" s="18">
        <v>4</v>
      </c>
      <c r="H38" s="19" t="s">
        <v>233</v>
      </c>
      <c r="K38" s="16">
        <v>0.2</v>
      </c>
      <c r="L38" s="63" t="s">
        <v>230</v>
      </c>
      <c r="M38" s="63"/>
      <c r="N38" s="16">
        <v>0.1</v>
      </c>
      <c r="O38" s="17" t="s">
        <v>231</v>
      </c>
      <c r="P38" s="18">
        <v>4</v>
      </c>
      <c r="Q38" s="19" t="s">
        <v>233</v>
      </c>
    </row>
    <row r="39" spans="1:17" x14ac:dyDescent="0.25">
      <c r="B39" s="16">
        <v>2.5000000000000001E-2</v>
      </c>
      <c r="C39" s="63" t="s">
        <v>230</v>
      </c>
      <c r="D39" s="63"/>
      <c r="E39" s="20" t="s">
        <v>234</v>
      </c>
      <c r="F39" s="17" t="s">
        <v>231</v>
      </c>
      <c r="G39" s="18">
        <v>5</v>
      </c>
      <c r="H39" s="19" t="s">
        <v>233</v>
      </c>
      <c r="K39" s="16">
        <v>0.1</v>
      </c>
      <c r="L39" s="63" t="s">
        <v>230</v>
      </c>
      <c r="M39" s="63"/>
      <c r="N39" s="16" t="s">
        <v>234</v>
      </c>
      <c r="O39" s="17" t="s">
        <v>231</v>
      </c>
      <c r="P39" s="18">
        <v>5</v>
      </c>
      <c r="Q39" s="19" t="s">
        <v>233</v>
      </c>
    </row>
    <row r="40" spans="1:17" x14ac:dyDescent="0.25">
      <c r="F40" s="5"/>
      <c r="G40" s="6"/>
    </row>
    <row r="41" spans="1:17" ht="15" customHeight="1" x14ac:dyDescent="0.25">
      <c r="A41" s="2" t="s">
        <v>44</v>
      </c>
      <c r="O41" s="5"/>
      <c r="P41" s="6"/>
    </row>
    <row r="42" spans="1:17" ht="15" customHeight="1" x14ac:dyDescent="0.25">
      <c r="O42" s="5"/>
      <c r="P42" s="6"/>
    </row>
    <row r="43" spans="1:17" ht="15" customHeight="1" x14ac:dyDescent="0.25">
      <c r="A43" s="7" t="s">
        <v>45</v>
      </c>
      <c r="J43" s="7"/>
    </row>
    <row r="44" spans="1:17" x14ac:dyDescent="0.25">
      <c r="A44" s="2" t="s">
        <v>237</v>
      </c>
      <c r="F44" s="5"/>
      <c r="G44" s="6"/>
    </row>
    <row r="45" spans="1:17" x14ac:dyDescent="0.25">
      <c r="F45" s="5"/>
      <c r="G45" s="6"/>
    </row>
    <row r="46" spans="1:17" ht="15" customHeight="1" x14ac:dyDescent="0.25">
      <c r="A46" s="7" t="s">
        <v>46</v>
      </c>
      <c r="J46" s="7"/>
    </row>
    <row r="47" spans="1:17" x14ac:dyDescent="0.25">
      <c r="A47" s="51" t="s">
        <v>47</v>
      </c>
      <c r="B47" s="51"/>
      <c r="C47" s="51"/>
      <c r="D47" s="51"/>
      <c r="E47" s="51"/>
      <c r="F47" s="51"/>
      <c r="G47" s="51"/>
      <c r="H47" s="51"/>
      <c r="I47" s="51"/>
      <c r="J47" s="51"/>
      <c r="K47" s="51"/>
      <c r="L47" s="51"/>
      <c r="M47" s="51"/>
      <c r="N47" s="51"/>
      <c r="O47" s="51"/>
      <c r="P47" s="51"/>
      <c r="Q47" s="51"/>
    </row>
    <row r="48" spans="1:17" ht="15" customHeight="1" x14ac:dyDescent="0.25">
      <c r="A48" s="64" t="s">
        <v>238</v>
      </c>
      <c r="B48" s="64"/>
      <c r="C48" s="64"/>
      <c r="D48" s="64"/>
      <c r="E48" s="64"/>
      <c r="F48" s="64"/>
      <c r="G48" s="64"/>
      <c r="H48" s="64"/>
      <c r="I48" s="64"/>
      <c r="J48" s="64"/>
      <c r="K48" s="64"/>
      <c r="L48" s="64"/>
      <c r="M48" s="64"/>
      <c r="N48" s="64"/>
      <c r="O48" s="64"/>
      <c r="P48" s="64"/>
      <c r="Q48" s="64"/>
    </row>
    <row r="49" spans="1:23" x14ac:dyDescent="0.25">
      <c r="A49" s="57"/>
      <c r="B49" s="57"/>
      <c r="C49" s="57"/>
      <c r="D49" s="57"/>
      <c r="E49" s="57"/>
      <c r="F49" s="57"/>
      <c r="G49" s="57"/>
      <c r="H49" s="57"/>
      <c r="I49" s="57"/>
      <c r="J49" s="57"/>
      <c r="K49" s="57"/>
      <c r="L49" s="57"/>
      <c r="M49" s="57"/>
      <c r="N49" s="57"/>
      <c r="O49" s="57"/>
      <c r="P49" s="57"/>
      <c r="Q49" s="57"/>
    </row>
    <row r="51" spans="1:23" x14ac:dyDescent="0.25">
      <c r="G51" s="5" t="s">
        <v>48</v>
      </c>
      <c r="H51" s="6">
        <v>10</v>
      </c>
      <c r="N51" s="5" t="s">
        <v>49</v>
      </c>
      <c r="O51" s="6">
        <v>50</v>
      </c>
    </row>
    <row r="52" spans="1:23" x14ac:dyDescent="0.25">
      <c r="N52" s="5" t="s">
        <v>50</v>
      </c>
      <c r="O52" s="6">
        <v>2</v>
      </c>
      <c r="P52" s="6"/>
    </row>
    <row r="53" spans="1:23" x14ac:dyDescent="0.25">
      <c r="P53" s="6"/>
    </row>
    <row r="54" spans="1:23" x14ac:dyDescent="0.25">
      <c r="G54" s="5" t="s">
        <v>51</v>
      </c>
      <c r="H54" s="6">
        <v>50</v>
      </c>
      <c r="N54" s="5" t="s">
        <v>52</v>
      </c>
      <c r="O54" s="6">
        <v>50</v>
      </c>
      <c r="P54" s="6"/>
    </row>
    <row r="55" spans="1:23" x14ac:dyDescent="0.25">
      <c r="G55" s="5" t="s">
        <v>53</v>
      </c>
      <c r="H55" s="6">
        <v>1</v>
      </c>
      <c r="N55" s="5" t="s">
        <v>54</v>
      </c>
      <c r="O55" s="6">
        <v>4</v>
      </c>
      <c r="P55" s="6"/>
    </row>
    <row r="56" spans="1:23" x14ac:dyDescent="0.25">
      <c r="O56" s="5"/>
      <c r="P56" s="6"/>
    </row>
    <row r="57" spans="1:23" ht="27" x14ac:dyDescent="0.25">
      <c r="A57" s="54" t="s">
        <v>19</v>
      </c>
      <c r="B57" s="54"/>
      <c r="C57" s="54"/>
      <c r="D57" s="54"/>
      <c r="E57" s="54"/>
      <c r="F57" s="54"/>
      <c r="G57" s="54"/>
      <c r="H57" s="54"/>
      <c r="I57" s="54"/>
      <c r="J57" s="54"/>
      <c r="K57" s="54"/>
      <c r="L57" s="54"/>
      <c r="M57" s="54"/>
      <c r="N57" s="54"/>
      <c r="O57" s="54"/>
      <c r="P57" s="54"/>
      <c r="Q57" s="54"/>
      <c r="R57" s="1"/>
    </row>
    <row r="59" spans="1:23" ht="20.25" x14ac:dyDescent="0.25">
      <c r="A59" s="60" t="s">
        <v>55</v>
      </c>
      <c r="B59" s="60"/>
      <c r="C59" s="60"/>
      <c r="D59" s="60"/>
      <c r="E59" s="60"/>
      <c r="F59" s="60"/>
      <c r="G59" s="60"/>
      <c r="H59" s="60"/>
      <c r="I59" s="60"/>
      <c r="J59" s="60"/>
      <c r="K59" s="60"/>
      <c r="L59" s="60"/>
      <c r="M59" s="60"/>
      <c r="N59" s="60"/>
      <c r="O59" s="60"/>
      <c r="P59" s="60"/>
      <c r="Q59" s="60"/>
      <c r="W59" s="9"/>
    </row>
    <row r="60" spans="1:23" ht="16.5" x14ac:dyDescent="0.25">
      <c r="A60" s="7" t="s">
        <v>21</v>
      </c>
    </row>
    <row r="61" spans="1:23" ht="74.25" customHeight="1" x14ac:dyDescent="0.25">
      <c r="A61" s="65" t="s">
        <v>239</v>
      </c>
      <c r="B61" s="65"/>
      <c r="C61" s="65"/>
      <c r="D61" s="65"/>
      <c r="E61" s="65"/>
      <c r="F61" s="65"/>
      <c r="G61" s="65"/>
      <c r="H61" s="65"/>
      <c r="I61" s="65"/>
      <c r="J61" s="65"/>
      <c r="K61" s="65"/>
      <c r="L61" s="65"/>
      <c r="M61" s="65"/>
      <c r="N61" s="65"/>
      <c r="O61" s="65"/>
      <c r="P61" s="65"/>
      <c r="Q61" s="65"/>
    </row>
    <row r="62" spans="1:23" x14ac:dyDescent="0.25">
      <c r="A62" s="21"/>
    </row>
    <row r="63" spans="1:23" ht="16.5" x14ac:dyDescent="0.25">
      <c r="A63" s="7" t="s">
        <v>56</v>
      </c>
    </row>
    <row r="64" spans="1:23" ht="225" customHeight="1" x14ac:dyDescent="0.25">
      <c r="A64" s="57" t="s">
        <v>240</v>
      </c>
      <c r="B64" s="57"/>
      <c r="C64" s="57"/>
      <c r="D64" s="57"/>
      <c r="E64" s="57"/>
      <c r="F64" s="57"/>
      <c r="G64" s="57"/>
      <c r="H64" s="57"/>
      <c r="I64" s="57"/>
      <c r="J64" s="57"/>
      <c r="K64" s="57"/>
      <c r="L64" s="57"/>
      <c r="M64" s="57"/>
      <c r="N64" s="57"/>
      <c r="O64" s="57"/>
      <c r="P64" s="57"/>
      <c r="Q64" s="57"/>
    </row>
    <row r="65" spans="1:19" x14ac:dyDescent="0.25">
      <c r="A65" s="21"/>
    </row>
    <row r="66" spans="1:19" ht="16.5" x14ac:dyDescent="0.25">
      <c r="A66" s="7" t="s">
        <v>57</v>
      </c>
    </row>
    <row r="67" spans="1:19" ht="15" customHeight="1" x14ac:dyDescent="0.25">
      <c r="A67" s="66" t="s">
        <v>58</v>
      </c>
      <c r="B67" s="66"/>
      <c r="C67" s="66"/>
      <c r="D67" s="66"/>
      <c r="E67" s="66"/>
      <c r="F67" s="66"/>
      <c r="G67" s="66"/>
      <c r="H67" s="66"/>
      <c r="J67" s="66" t="s">
        <v>58</v>
      </c>
      <c r="K67" s="66"/>
      <c r="L67" s="66"/>
      <c r="M67" s="66"/>
      <c r="N67" s="66"/>
      <c r="O67" s="66"/>
      <c r="P67" s="66"/>
      <c r="Q67" s="66"/>
    </row>
    <row r="68" spans="1:19" ht="15" customHeight="1" x14ac:dyDescent="0.25">
      <c r="A68" s="67" t="s">
        <v>241</v>
      </c>
      <c r="B68" s="61"/>
      <c r="C68" s="61"/>
      <c r="D68" s="61"/>
      <c r="E68" s="61"/>
      <c r="F68" s="61"/>
      <c r="G68" s="61"/>
      <c r="H68" s="61"/>
      <c r="J68" s="67" t="s">
        <v>242</v>
      </c>
      <c r="K68" s="61"/>
      <c r="L68" s="61"/>
      <c r="M68" s="61"/>
      <c r="N68" s="61"/>
      <c r="O68" s="61"/>
      <c r="P68" s="61"/>
      <c r="Q68" s="61"/>
      <c r="S68" s="22"/>
    </row>
    <row r="69" spans="1:19" ht="15" customHeight="1" x14ac:dyDescent="0.25">
      <c r="A69" s="67" t="s">
        <v>243</v>
      </c>
      <c r="B69" s="61"/>
      <c r="C69" s="61"/>
      <c r="D69" s="61"/>
      <c r="E69" s="61"/>
      <c r="F69" s="61"/>
      <c r="G69" s="61"/>
      <c r="H69" s="61"/>
      <c r="J69" s="67" t="s">
        <v>244</v>
      </c>
      <c r="K69" s="61"/>
      <c r="L69" s="61"/>
      <c r="M69" s="61"/>
      <c r="N69" s="61"/>
      <c r="O69" s="61"/>
      <c r="P69" s="61"/>
      <c r="Q69" s="61"/>
      <c r="S69" s="22"/>
    </row>
    <row r="70" spans="1:19" ht="30" x14ac:dyDescent="0.25">
      <c r="A70" s="23" t="s">
        <v>59</v>
      </c>
      <c r="B70" s="23" t="s">
        <v>245</v>
      </c>
      <c r="C70" s="23" t="s">
        <v>246</v>
      </c>
      <c r="D70" s="23" t="s">
        <v>247</v>
      </c>
      <c r="E70" s="23" t="s">
        <v>248</v>
      </c>
      <c r="F70" s="23" t="s">
        <v>249</v>
      </c>
      <c r="G70" s="23" t="s">
        <v>250</v>
      </c>
      <c r="H70" s="23" t="s">
        <v>251</v>
      </c>
      <c r="J70" s="23" t="s">
        <v>59</v>
      </c>
      <c r="K70" s="23" t="s">
        <v>245</v>
      </c>
      <c r="L70" s="23" t="s">
        <v>246</v>
      </c>
      <c r="M70" s="23" t="s">
        <v>247</v>
      </c>
      <c r="N70" s="23" t="s">
        <v>248</v>
      </c>
      <c r="O70" s="23" t="s">
        <v>249</v>
      </c>
      <c r="P70" s="23" t="s">
        <v>250</v>
      </c>
      <c r="Q70" s="23" t="s">
        <v>251</v>
      </c>
    </row>
    <row r="71" spans="1:19" x14ac:dyDescent="0.25">
      <c r="A71" s="24" t="s">
        <v>60</v>
      </c>
      <c r="B71" s="25">
        <v>5</v>
      </c>
      <c r="C71" s="25">
        <v>3</v>
      </c>
      <c r="D71" s="25">
        <v>2</v>
      </c>
      <c r="E71" s="25">
        <v>2</v>
      </c>
      <c r="F71" s="25" t="s">
        <v>61</v>
      </c>
      <c r="G71" s="25" t="s">
        <v>61</v>
      </c>
      <c r="H71" s="23">
        <v>12</v>
      </c>
      <c r="J71" s="24" t="s">
        <v>60</v>
      </c>
      <c r="K71" s="25">
        <v>5</v>
      </c>
      <c r="L71" s="25">
        <v>3</v>
      </c>
      <c r="M71" s="25">
        <v>2</v>
      </c>
      <c r="N71" s="25">
        <v>2</v>
      </c>
      <c r="O71" s="25">
        <v>1</v>
      </c>
      <c r="P71" s="25">
        <v>3</v>
      </c>
      <c r="Q71" s="23">
        <v>16</v>
      </c>
    </row>
    <row r="72" spans="1:19" x14ac:dyDescent="0.25">
      <c r="A72" s="25" t="s">
        <v>62</v>
      </c>
      <c r="B72" s="25">
        <v>5</v>
      </c>
      <c r="C72" s="25">
        <v>3</v>
      </c>
      <c r="D72" s="25" t="s">
        <v>61</v>
      </c>
      <c r="E72" s="25" t="s">
        <v>61</v>
      </c>
      <c r="F72" s="25" t="s">
        <v>61</v>
      </c>
      <c r="G72" s="25" t="s">
        <v>61</v>
      </c>
      <c r="H72" s="23">
        <v>8</v>
      </c>
      <c r="J72" s="25" t="s">
        <v>62</v>
      </c>
      <c r="K72" s="25">
        <v>5</v>
      </c>
      <c r="L72" s="25">
        <v>3</v>
      </c>
      <c r="M72" s="25" t="s">
        <v>61</v>
      </c>
      <c r="N72" s="25" t="s">
        <v>61</v>
      </c>
      <c r="O72" s="25">
        <v>1</v>
      </c>
      <c r="P72" s="25" t="s">
        <v>61</v>
      </c>
      <c r="Q72" s="23">
        <v>9</v>
      </c>
    </row>
    <row r="73" spans="1:19" x14ac:dyDescent="0.25">
      <c r="A73" s="25" t="s">
        <v>63</v>
      </c>
      <c r="B73" s="25">
        <v>5</v>
      </c>
      <c r="C73" s="25" t="s">
        <v>61</v>
      </c>
      <c r="D73" s="25">
        <v>2</v>
      </c>
      <c r="E73" s="25" t="s">
        <v>61</v>
      </c>
      <c r="F73" s="25" t="s">
        <v>61</v>
      </c>
      <c r="G73" s="25" t="s">
        <v>61</v>
      </c>
      <c r="H73" s="23">
        <v>7</v>
      </c>
      <c r="J73" s="25" t="s">
        <v>63</v>
      </c>
      <c r="K73" s="25">
        <v>5</v>
      </c>
      <c r="L73" s="25" t="s">
        <v>61</v>
      </c>
      <c r="M73" s="25">
        <v>2</v>
      </c>
      <c r="N73" s="25" t="s">
        <v>61</v>
      </c>
      <c r="O73" s="25">
        <v>1</v>
      </c>
      <c r="P73" s="25" t="s">
        <v>61</v>
      </c>
      <c r="Q73" s="23">
        <v>8</v>
      </c>
    </row>
    <row r="74" spans="1:19" x14ac:dyDescent="0.25">
      <c r="A74" s="24" t="s">
        <v>64</v>
      </c>
      <c r="B74" s="25">
        <v>5</v>
      </c>
      <c r="C74" s="25" t="s">
        <v>61</v>
      </c>
      <c r="D74" s="25" t="s">
        <v>61</v>
      </c>
      <c r="E74" s="25">
        <v>2</v>
      </c>
      <c r="F74" s="25" t="s">
        <v>61</v>
      </c>
      <c r="G74" s="25" t="s">
        <v>61</v>
      </c>
      <c r="H74" s="23">
        <v>7</v>
      </c>
      <c r="J74" s="24" t="s">
        <v>64</v>
      </c>
      <c r="K74" s="25">
        <v>5</v>
      </c>
      <c r="L74" s="25" t="s">
        <v>61</v>
      </c>
      <c r="M74" s="25" t="s">
        <v>61</v>
      </c>
      <c r="N74" s="25">
        <v>2</v>
      </c>
      <c r="O74" s="25">
        <v>1</v>
      </c>
      <c r="P74" s="25" t="s">
        <v>61</v>
      </c>
      <c r="Q74" s="23">
        <v>8</v>
      </c>
    </row>
    <row r="75" spans="1:19" x14ac:dyDescent="0.25">
      <c r="A75" s="25" t="s">
        <v>65</v>
      </c>
      <c r="B75" s="25">
        <v>5</v>
      </c>
      <c r="C75" s="25" t="s">
        <v>61</v>
      </c>
      <c r="D75" s="25" t="s">
        <v>61</v>
      </c>
      <c r="E75" s="25" t="s">
        <v>61</v>
      </c>
      <c r="F75" s="25" t="s">
        <v>61</v>
      </c>
      <c r="G75" s="25" t="s">
        <v>61</v>
      </c>
      <c r="H75" s="23">
        <v>5</v>
      </c>
      <c r="J75" s="25" t="s">
        <v>65</v>
      </c>
      <c r="K75" s="25">
        <v>5</v>
      </c>
      <c r="L75" s="25" t="s">
        <v>61</v>
      </c>
      <c r="M75" s="25" t="s">
        <v>61</v>
      </c>
      <c r="N75" s="25" t="s">
        <v>61</v>
      </c>
      <c r="O75" s="25">
        <v>1</v>
      </c>
      <c r="P75" s="25" t="s">
        <v>61</v>
      </c>
      <c r="Q75" s="23">
        <v>6</v>
      </c>
    </row>
    <row r="76" spans="1:19" x14ac:dyDescent="0.25">
      <c r="A76" s="25" t="s">
        <v>66</v>
      </c>
      <c r="B76" s="25" t="s">
        <v>61</v>
      </c>
      <c r="C76" s="25" t="s">
        <v>61</v>
      </c>
      <c r="D76" s="25" t="s">
        <v>61</v>
      </c>
      <c r="E76" s="25">
        <v>2</v>
      </c>
      <c r="F76" s="25" t="s">
        <v>61</v>
      </c>
      <c r="G76" s="25" t="s">
        <v>61</v>
      </c>
      <c r="H76" s="23">
        <v>2</v>
      </c>
      <c r="J76" s="25" t="s">
        <v>66</v>
      </c>
      <c r="K76" s="25" t="s">
        <v>61</v>
      </c>
      <c r="L76" s="25" t="s">
        <v>61</v>
      </c>
      <c r="M76" s="25" t="s">
        <v>61</v>
      </c>
      <c r="N76" s="25">
        <v>2</v>
      </c>
      <c r="O76" s="25" t="s">
        <v>61</v>
      </c>
      <c r="P76" s="25" t="s">
        <v>61</v>
      </c>
      <c r="Q76" s="23">
        <v>2</v>
      </c>
    </row>
    <row r="77" spans="1:19" x14ac:dyDescent="0.25">
      <c r="A77" s="25" t="s">
        <v>67</v>
      </c>
      <c r="B77" s="25" t="s">
        <v>61</v>
      </c>
      <c r="C77" s="25" t="s">
        <v>61</v>
      </c>
      <c r="D77" s="25" t="s">
        <v>61</v>
      </c>
      <c r="E77" s="25" t="s">
        <v>61</v>
      </c>
      <c r="F77" s="25" t="s">
        <v>61</v>
      </c>
      <c r="G77" s="25" t="s">
        <v>61</v>
      </c>
      <c r="H77" s="23">
        <v>0</v>
      </c>
      <c r="J77" s="25" t="s">
        <v>67</v>
      </c>
      <c r="K77" s="25" t="s">
        <v>61</v>
      </c>
      <c r="L77" s="25" t="s">
        <v>61</v>
      </c>
      <c r="M77" s="25" t="s">
        <v>61</v>
      </c>
      <c r="N77" s="25" t="s">
        <v>61</v>
      </c>
      <c r="O77" s="25" t="s">
        <v>61</v>
      </c>
      <c r="P77" s="25" t="s">
        <v>61</v>
      </c>
      <c r="Q77" s="23">
        <v>0</v>
      </c>
    </row>
    <row r="78" spans="1:19" ht="16.5" x14ac:dyDescent="0.25">
      <c r="A78" s="7"/>
    </row>
    <row r="79" spans="1:19" ht="15" customHeight="1" x14ac:dyDescent="0.25">
      <c r="A79" s="66" t="s">
        <v>58</v>
      </c>
      <c r="B79" s="66"/>
      <c r="C79" s="66"/>
      <c r="D79" s="66"/>
      <c r="E79" s="66"/>
      <c r="F79" s="66"/>
      <c r="G79" s="66"/>
      <c r="H79" s="66"/>
      <c r="J79" s="66" t="s">
        <v>58</v>
      </c>
      <c r="K79" s="66"/>
      <c r="L79" s="66"/>
      <c r="M79" s="66"/>
      <c r="N79" s="66"/>
      <c r="O79" s="66"/>
      <c r="P79" s="66"/>
      <c r="Q79" s="66"/>
    </row>
    <row r="80" spans="1:19" ht="15" customHeight="1" x14ac:dyDescent="0.25">
      <c r="A80" s="67" t="s">
        <v>252</v>
      </c>
      <c r="B80" s="61"/>
      <c r="C80" s="61"/>
      <c r="D80" s="61"/>
      <c r="E80" s="61"/>
      <c r="F80" s="61"/>
      <c r="G80" s="61"/>
      <c r="H80" s="61"/>
      <c r="J80" s="67" t="s">
        <v>253</v>
      </c>
      <c r="K80" s="61"/>
      <c r="L80" s="61"/>
      <c r="M80" s="61"/>
      <c r="N80" s="61"/>
      <c r="O80" s="61"/>
      <c r="P80" s="61"/>
      <c r="Q80" s="61"/>
    </row>
    <row r="81" spans="1:17" ht="15" customHeight="1" x14ac:dyDescent="0.25">
      <c r="A81" s="67" t="s">
        <v>254</v>
      </c>
      <c r="B81" s="61"/>
      <c r="C81" s="61"/>
      <c r="D81" s="61"/>
      <c r="E81" s="61"/>
      <c r="F81" s="61"/>
      <c r="G81" s="61"/>
      <c r="H81" s="61"/>
      <c r="J81" s="67" t="s">
        <v>255</v>
      </c>
      <c r="K81" s="61"/>
      <c r="L81" s="61"/>
      <c r="M81" s="61"/>
      <c r="N81" s="61"/>
      <c r="O81" s="61"/>
      <c r="P81" s="61"/>
      <c r="Q81" s="61"/>
    </row>
    <row r="82" spans="1:17" ht="30" x14ac:dyDescent="0.25">
      <c r="A82" s="23" t="s">
        <v>59</v>
      </c>
      <c r="B82" s="23" t="s">
        <v>245</v>
      </c>
      <c r="C82" s="23" t="s">
        <v>246</v>
      </c>
      <c r="D82" s="23" t="s">
        <v>247</v>
      </c>
      <c r="E82" s="23" t="s">
        <v>248</v>
      </c>
      <c r="F82" s="23" t="s">
        <v>249</v>
      </c>
      <c r="G82" s="23" t="s">
        <v>250</v>
      </c>
      <c r="H82" s="23" t="s">
        <v>251</v>
      </c>
      <c r="I82" s="13"/>
      <c r="J82" s="23" t="s">
        <v>59</v>
      </c>
      <c r="K82" s="23" t="s">
        <v>245</v>
      </c>
      <c r="L82" s="23" t="s">
        <v>246</v>
      </c>
      <c r="M82" s="23" t="s">
        <v>247</v>
      </c>
      <c r="N82" s="23" t="s">
        <v>248</v>
      </c>
      <c r="O82" s="23" t="s">
        <v>249</v>
      </c>
      <c r="P82" s="23" t="s">
        <v>250</v>
      </c>
      <c r="Q82" s="23" t="s">
        <v>251</v>
      </c>
    </row>
    <row r="83" spans="1:17" x14ac:dyDescent="0.25">
      <c r="A83" s="24" t="s">
        <v>60</v>
      </c>
      <c r="B83" s="25">
        <v>5</v>
      </c>
      <c r="C83" s="25">
        <v>3</v>
      </c>
      <c r="D83" s="25">
        <v>2</v>
      </c>
      <c r="E83" s="25">
        <v>2</v>
      </c>
      <c r="F83" s="25">
        <v>2</v>
      </c>
      <c r="G83" s="25">
        <v>2</v>
      </c>
      <c r="H83" s="23">
        <v>16</v>
      </c>
      <c r="J83" s="24" t="s">
        <v>60</v>
      </c>
      <c r="K83" s="25">
        <v>5</v>
      </c>
      <c r="L83" s="25">
        <v>3</v>
      </c>
      <c r="M83" s="25">
        <v>2</v>
      </c>
      <c r="N83" s="25">
        <v>2</v>
      </c>
      <c r="O83" s="25">
        <v>3</v>
      </c>
      <c r="P83" s="25">
        <v>4</v>
      </c>
      <c r="Q83" s="23">
        <v>19</v>
      </c>
    </row>
    <row r="84" spans="1:17" x14ac:dyDescent="0.25">
      <c r="A84" s="25" t="s">
        <v>62</v>
      </c>
      <c r="B84" s="25">
        <v>5</v>
      </c>
      <c r="C84" s="25">
        <v>3</v>
      </c>
      <c r="D84" s="25" t="s">
        <v>61</v>
      </c>
      <c r="E84" s="25" t="s">
        <v>61</v>
      </c>
      <c r="F84" s="25">
        <v>2</v>
      </c>
      <c r="G84" s="25" t="s">
        <v>61</v>
      </c>
      <c r="H84" s="23">
        <v>10</v>
      </c>
      <c r="J84" s="25" t="s">
        <v>62</v>
      </c>
      <c r="K84" s="25">
        <v>5</v>
      </c>
      <c r="L84" s="25">
        <v>3</v>
      </c>
      <c r="M84" s="25" t="s">
        <v>61</v>
      </c>
      <c r="N84" s="25" t="s">
        <v>61</v>
      </c>
      <c r="O84" s="25">
        <v>3</v>
      </c>
      <c r="P84" s="25" t="s">
        <v>61</v>
      </c>
      <c r="Q84" s="23">
        <v>11</v>
      </c>
    </row>
    <row r="85" spans="1:17" x14ac:dyDescent="0.25">
      <c r="A85" s="25" t="s">
        <v>63</v>
      </c>
      <c r="B85" s="25">
        <v>5</v>
      </c>
      <c r="C85" s="25" t="s">
        <v>61</v>
      </c>
      <c r="D85" s="25">
        <v>2</v>
      </c>
      <c r="E85" s="25" t="s">
        <v>61</v>
      </c>
      <c r="F85" s="25">
        <v>2</v>
      </c>
      <c r="G85" s="25" t="s">
        <v>61</v>
      </c>
      <c r="H85" s="23">
        <v>9</v>
      </c>
      <c r="J85" s="25" t="s">
        <v>63</v>
      </c>
      <c r="K85" s="25">
        <v>5</v>
      </c>
      <c r="L85" s="25" t="s">
        <v>61</v>
      </c>
      <c r="M85" s="25">
        <v>2</v>
      </c>
      <c r="N85" s="25" t="s">
        <v>61</v>
      </c>
      <c r="O85" s="25">
        <v>3</v>
      </c>
      <c r="P85" s="25" t="s">
        <v>61</v>
      </c>
      <c r="Q85" s="23">
        <v>10</v>
      </c>
    </row>
    <row r="86" spans="1:17" x14ac:dyDescent="0.25">
      <c r="A86" s="24" t="s">
        <v>64</v>
      </c>
      <c r="B86" s="25">
        <v>5</v>
      </c>
      <c r="C86" s="25" t="s">
        <v>61</v>
      </c>
      <c r="D86" s="25" t="s">
        <v>61</v>
      </c>
      <c r="E86" s="25">
        <v>2</v>
      </c>
      <c r="F86" s="25">
        <v>2</v>
      </c>
      <c r="G86" s="25" t="s">
        <v>61</v>
      </c>
      <c r="H86" s="23">
        <v>9</v>
      </c>
      <c r="J86" s="24" t="s">
        <v>64</v>
      </c>
      <c r="K86" s="25">
        <v>5</v>
      </c>
      <c r="L86" s="25" t="s">
        <v>61</v>
      </c>
      <c r="M86" s="25" t="s">
        <v>61</v>
      </c>
      <c r="N86" s="25">
        <v>2</v>
      </c>
      <c r="O86" s="25">
        <v>3</v>
      </c>
      <c r="P86" s="25" t="s">
        <v>61</v>
      </c>
      <c r="Q86" s="23">
        <v>10</v>
      </c>
    </row>
    <row r="87" spans="1:17" x14ac:dyDescent="0.25">
      <c r="A87" s="25" t="s">
        <v>65</v>
      </c>
      <c r="B87" s="25">
        <v>5</v>
      </c>
      <c r="C87" s="25" t="s">
        <v>61</v>
      </c>
      <c r="D87" s="25" t="s">
        <v>61</v>
      </c>
      <c r="E87" s="25" t="s">
        <v>61</v>
      </c>
      <c r="F87" s="25">
        <v>2</v>
      </c>
      <c r="G87" s="25" t="s">
        <v>61</v>
      </c>
      <c r="H87" s="23">
        <v>7</v>
      </c>
      <c r="J87" s="25" t="s">
        <v>65</v>
      </c>
      <c r="K87" s="25">
        <v>5</v>
      </c>
      <c r="L87" s="25" t="s">
        <v>61</v>
      </c>
      <c r="M87" s="25" t="s">
        <v>61</v>
      </c>
      <c r="N87" s="25" t="s">
        <v>61</v>
      </c>
      <c r="O87" s="25">
        <v>3</v>
      </c>
      <c r="P87" s="25" t="s">
        <v>61</v>
      </c>
      <c r="Q87" s="23">
        <v>8</v>
      </c>
    </row>
    <row r="88" spans="1:17" x14ac:dyDescent="0.25">
      <c r="A88" s="25" t="s">
        <v>66</v>
      </c>
      <c r="B88" s="25" t="s">
        <v>61</v>
      </c>
      <c r="C88" s="25" t="s">
        <v>61</v>
      </c>
      <c r="D88" s="25" t="s">
        <v>61</v>
      </c>
      <c r="E88" s="25">
        <v>2</v>
      </c>
      <c r="F88" s="25" t="s">
        <v>61</v>
      </c>
      <c r="G88" s="25" t="s">
        <v>61</v>
      </c>
      <c r="H88" s="23">
        <v>2</v>
      </c>
      <c r="J88" s="25" t="s">
        <v>66</v>
      </c>
      <c r="K88" s="25" t="s">
        <v>61</v>
      </c>
      <c r="L88" s="25" t="s">
        <v>61</v>
      </c>
      <c r="M88" s="25" t="s">
        <v>61</v>
      </c>
      <c r="N88" s="25">
        <v>2</v>
      </c>
      <c r="O88" s="25" t="s">
        <v>61</v>
      </c>
      <c r="P88" s="25" t="s">
        <v>61</v>
      </c>
      <c r="Q88" s="23">
        <v>2</v>
      </c>
    </row>
    <row r="89" spans="1:17" x14ac:dyDescent="0.25">
      <c r="A89" s="25" t="s">
        <v>67</v>
      </c>
      <c r="B89" s="25"/>
      <c r="C89" s="25" t="s">
        <v>61</v>
      </c>
      <c r="D89" s="25" t="s">
        <v>61</v>
      </c>
      <c r="E89" s="25" t="s">
        <v>61</v>
      </c>
      <c r="F89" s="25" t="s">
        <v>61</v>
      </c>
      <c r="G89" s="25" t="s">
        <v>61</v>
      </c>
      <c r="H89" s="23">
        <v>0</v>
      </c>
      <c r="J89" s="25" t="s">
        <v>67</v>
      </c>
      <c r="K89" s="25" t="s">
        <v>61</v>
      </c>
      <c r="L89" s="25" t="s">
        <v>61</v>
      </c>
      <c r="M89" s="25" t="s">
        <v>61</v>
      </c>
      <c r="N89" s="25" t="s">
        <v>61</v>
      </c>
      <c r="O89" s="25" t="s">
        <v>61</v>
      </c>
      <c r="P89" s="25" t="s">
        <v>61</v>
      </c>
      <c r="Q89" s="23">
        <v>0</v>
      </c>
    </row>
    <row r="90" spans="1:17" ht="16.5" x14ac:dyDescent="0.25">
      <c r="A90" s="7"/>
    </row>
    <row r="91" spans="1:17" ht="15" customHeight="1" x14ac:dyDescent="0.25">
      <c r="A91" s="7" t="s">
        <v>45</v>
      </c>
      <c r="J91" s="7"/>
    </row>
    <row r="92" spans="1:17" x14ac:dyDescent="0.25">
      <c r="A92" s="2" t="s">
        <v>237</v>
      </c>
      <c r="F92" s="5"/>
      <c r="G92" s="6"/>
    </row>
    <row r="93" spans="1:17" x14ac:dyDescent="0.25">
      <c r="F93" s="5"/>
      <c r="G93" s="6"/>
    </row>
    <row r="94" spans="1:17" ht="16.5" x14ac:dyDescent="0.25">
      <c r="A94" s="7" t="s">
        <v>22</v>
      </c>
    </row>
    <row r="95" spans="1:17" ht="45" customHeight="1" x14ac:dyDescent="0.25">
      <c r="A95" s="65" t="s">
        <v>68</v>
      </c>
      <c r="B95" s="65"/>
      <c r="C95" s="65"/>
      <c r="D95" s="65"/>
      <c r="E95" s="65"/>
      <c r="F95" s="65"/>
      <c r="G95" s="65"/>
      <c r="H95" s="65"/>
      <c r="I95" s="65"/>
      <c r="J95" s="65"/>
      <c r="K95" s="65"/>
      <c r="L95" s="65"/>
      <c r="M95" s="65"/>
      <c r="N95" s="65"/>
      <c r="O95" s="65"/>
      <c r="P95" s="65"/>
      <c r="Q95" s="65"/>
    </row>
    <row r="96" spans="1:17" x14ac:dyDescent="0.25">
      <c r="A96" s="21"/>
    </row>
    <row r="97" spans="1:17" ht="16.5" x14ac:dyDescent="0.25">
      <c r="A97" s="7" t="s">
        <v>69</v>
      </c>
    </row>
    <row r="98" spans="1:17" ht="30" customHeight="1" x14ac:dyDescent="0.25">
      <c r="A98" s="65" t="s">
        <v>256</v>
      </c>
      <c r="B98" s="65"/>
      <c r="C98" s="65"/>
      <c r="D98" s="65"/>
      <c r="E98" s="65"/>
      <c r="F98" s="65"/>
      <c r="G98" s="65"/>
      <c r="H98" s="65"/>
      <c r="I98" s="65"/>
      <c r="J98" s="65"/>
      <c r="K98" s="65"/>
      <c r="L98" s="65"/>
      <c r="M98" s="65"/>
      <c r="N98" s="65"/>
      <c r="O98" s="65"/>
      <c r="P98" s="65"/>
      <c r="Q98" s="65"/>
    </row>
    <row r="99" spans="1:17" x14ac:dyDescent="0.25">
      <c r="A99" s="21"/>
    </row>
    <row r="100" spans="1:17" ht="16.5" x14ac:dyDescent="0.25">
      <c r="A100" s="7" t="s">
        <v>70</v>
      </c>
    </row>
    <row r="101" spans="1:17" ht="105" customHeight="1" x14ac:dyDescent="0.25">
      <c r="A101" s="57" t="s">
        <v>257</v>
      </c>
      <c r="B101" s="57"/>
      <c r="C101" s="57"/>
      <c r="D101" s="57"/>
      <c r="E101" s="57"/>
      <c r="F101" s="57"/>
      <c r="G101" s="57"/>
      <c r="H101" s="57"/>
      <c r="I101" s="57"/>
      <c r="J101" s="57"/>
      <c r="K101" s="57"/>
      <c r="L101" s="57"/>
      <c r="M101" s="57"/>
      <c r="N101" s="57"/>
      <c r="O101" s="57"/>
      <c r="P101" s="57"/>
      <c r="Q101" s="57"/>
    </row>
    <row r="103" spans="1:17" ht="16.5" x14ac:dyDescent="0.25">
      <c r="A103" s="7" t="s">
        <v>71</v>
      </c>
    </row>
    <row r="104" spans="1:17" ht="30" customHeight="1" x14ac:dyDescent="0.25">
      <c r="A104" s="65" t="s">
        <v>258</v>
      </c>
      <c r="B104" s="65"/>
      <c r="C104" s="65"/>
      <c r="D104" s="65"/>
      <c r="E104" s="65"/>
      <c r="F104" s="65"/>
      <c r="G104" s="65"/>
      <c r="H104" s="65"/>
      <c r="I104" s="65"/>
      <c r="J104" s="65"/>
      <c r="K104" s="65"/>
      <c r="L104" s="65"/>
      <c r="M104" s="65"/>
      <c r="N104" s="65"/>
      <c r="O104" s="65"/>
      <c r="P104" s="65"/>
      <c r="Q104" s="65"/>
    </row>
    <row r="105" spans="1:17" x14ac:dyDescent="0.25">
      <c r="A105" s="21"/>
    </row>
    <row r="106" spans="1:17" ht="16.5" x14ac:dyDescent="0.25">
      <c r="A106" s="7" t="s">
        <v>72</v>
      </c>
    </row>
    <row r="107" spans="1:17" ht="30" customHeight="1" x14ac:dyDescent="0.25">
      <c r="A107" s="65" t="s">
        <v>259</v>
      </c>
      <c r="B107" s="65"/>
      <c r="C107" s="65"/>
      <c r="D107" s="65"/>
      <c r="E107" s="65"/>
      <c r="F107" s="65"/>
      <c r="G107" s="65"/>
      <c r="H107" s="65"/>
      <c r="I107" s="65"/>
      <c r="J107" s="65"/>
      <c r="K107" s="65"/>
      <c r="L107" s="65"/>
      <c r="M107" s="65"/>
      <c r="N107" s="65"/>
      <c r="O107" s="65"/>
      <c r="P107" s="65"/>
      <c r="Q107" s="65"/>
    </row>
    <row r="108" spans="1:17" x14ac:dyDescent="0.25">
      <c r="A108" s="21"/>
    </row>
    <row r="109" spans="1:17" ht="16.5" x14ac:dyDescent="0.25">
      <c r="A109" s="7" t="s">
        <v>73</v>
      </c>
    </row>
    <row r="110" spans="1:17" ht="30" customHeight="1" x14ac:dyDescent="0.25">
      <c r="A110" s="65" t="s">
        <v>260</v>
      </c>
      <c r="B110" s="65"/>
      <c r="C110" s="65"/>
      <c r="D110" s="65"/>
      <c r="E110" s="65"/>
      <c r="F110" s="65"/>
      <c r="G110" s="65"/>
      <c r="H110" s="65"/>
      <c r="I110" s="65"/>
      <c r="J110" s="65"/>
      <c r="K110" s="65"/>
      <c r="L110" s="65"/>
      <c r="M110" s="65"/>
      <c r="N110" s="65"/>
      <c r="O110" s="65"/>
      <c r="P110" s="65"/>
      <c r="Q110" s="65"/>
    </row>
    <row r="111" spans="1:17" x14ac:dyDescent="0.25">
      <c r="A111" s="21"/>
    </row>
    <row r="112" spans="1:17" ht="16.5" x14ac:dyDescent="0.25">
      <c r="A112" s="7" t="s">
        <v>74</v>
      </c>
    </row>
    <row r="113" spans="1:17" ht="30" customHeight="1" x14ac:dyDescent="0.25">
      <c r="A113" s="65" t="s">
        <v>261</v>
      </c>
      <c r="B113" s="65"/>
      <c r="C113" s="65"/>
      <c r="D113" s="65"/>
      <c r="E113" s="65"/>
      <c r="F113" s="65"/>
      <c r="G113" s="65"/>
      <c r="H113" s="65"/>
      <c r="I113" s="65"/>
      <c r="J113" s="65"/>
      <c r="K113" s="65"/>
      <c r="L113" s="65"/>
      <c r="M113" s="65"/>
      <c r="N113" s="65"/>
      <c r="O113" s="65"/>
      <c r="P113" s="65"/>
      <c r="Q113" s="65"/>
    </row>
    <row r="114" spans="1:17" x14ac:dyDescent="0.25">
      <c r="A114" s="21"/>
    </row>
    <row r="115" spans="1:17" ht="16.5" x14ac:dyDescent="0.25">
      <c r="A115" s="7" t="s">
        <v>75</v>
      </c>
    </row>
    <row r="116" spans="1:17" ht="30" customHeight="1" x14ac:dyDescent="0.25">
      <c r="A116" s="65" t="s">
        <v>262</v>
      </c>
      <c r="B116" s="65"/>
      <c r="C116" s="65"/>
      <c r="D116" s="65"/>
      <c r="E116" s="65"/>
      <c r="F116" s="65"/>
      <c r="G116" s="65"/>
      <c r="H116" s="65"/>
      <c r="I116" s="65"/>
      <c r="J116" s="65"/>
      <c r="K116" s="65"/>
      <c r="L116" s="65"/>
      <c r="M116" s="65"/>
      <c r="N116" s="65"/>
      <c r="O116" s="65"/>
      <c r="P116" s="65"/>
      <c r="Q116" s="65"/>
    </row>
    <row r="117" spans="1:17" x14ac:dyDescent="0.25">
      <c r="A117" s="21"/>
    </row>
    <row r="118" spans="1:17" ht="16.5" x14ac:dyDescent="0.25">
      <c r="A118" s="7" t="s">
        <v>76</v>
      </c>
    </row>
    <row r="119" spans="1:17" ht="15" customHeight="1" x14ac:dyDescent="0.25">
      <c r="A119" s="65" t="s">
        <v>263</v>
      </c>
      <c r="B119" s="65"/>
      <c r="C119" s="65"/>
      <c r="D119" s="65"/>
      <c r="E119" s="65"/>
      <c r="F119" s="65"/>
      <c r="G119" s="65"/>
      <c r="H119" s="65"/>
      <c r="I119" s="65"/>
      <c r="J119" s="65"/>
      <c r="K119" s="65"/>
      <c r="L119" s="65"/>
      <c r="M119" s="65"/>
      <c r="N119" s="65"/>
      <c r="O119" s="65"/>
      <c r="P119" s="65"/>
      <c r="Q119" s="65"/>
    </row>
    <row r="120" spans="1:17" x14ac:dyDescent="0.25">
      <c r="A120" s="21"/>
    </row>
    <row r="121" spans="1:17" x14ac:dyDescent="0.25">
      <c r="A121" s="2" t="s">
        <v>34</v>
      </c>
    </row>
    <row r="122" spans="1:17" x14ac:dyDescent="0.25">
      <c r="A122" s="21"/>
    </row>
    <row r="123" spans="1:17" ht="16.5" x14ac:dyDescent="0.25">
      <c r="A123" s="7" t="s">
        <v>77</v>
      </c>
    </row>
    <row r="124" spans="1:17" ht="104.25" customHeight="1" x14ac:dyDescent="0.25">
      <c r="A124" s="57" t="s">
        <v>264</v>
      </c>
      <c r="B124" s="57"/>
      <c r="C124" s="57"/>
      <c r="D124" s="57"/>
      <c r="E124" s="57"/>
      <c r="F124" s="57"/>
      <c r="G124" s="57"/>
      <c r="H124" s="57"/>
      <c r="I124" s="57"/>
      <c r="J124" s="57"/>
      <c r="K124" s="57"/>
      <c r="L124" s="57"/>
      <c r="M124" s="57"/>
      <c r="N124" s="57"/>
      <c r="O124" s="57"/>
      <c r="P124" s="57"/>
      <c r="Q124" s="57"/>
    </row>
    <row r="126" spans="1:17" ht="15" customHeight="1" x14ac:dyDescent="0.25">
      <c r="A126" s="2" t="s">
        <v>78</v>
      </c>
      <c r="O126" s="5"/>
      <c r="P126" s="6"/>
    </row>
    <row r="127" spans="1:17" ht="15" customHeight="1" x14ac:dyDescent="0.25">
      <c r="O127" s="5"/>
      <c r="P127" s="6"/>
    </row>
    <row r="128" spans="1:17" ht="16.5" x14ac:dyDescent="0.25">
      <c r="A128" s="7" t="s">
        <v>46</v>
      </c>
    </row>
    <row r="129" spans="1:17" ht="261" customHeight="1" x14ac:dyDescent="0.25">
      <c r="A129" s="65" t="s">
        <v>265</v>
      </c>
      <c r="B129" s="65"/>
      <c r="C129" s="65"/>
      <c r="D129" s="65"/>
      <c r="E129" s="65"/>
      <c r="F129" s="65"/>
      <c r="G129" s="65"/>
      <c r="H129" s="65"/>
      <c r="I129" s="65"/>
      <c r="J129" s="65"/>
      <c r="K129" s="65"/>
      <c r="L129" s="65"/>
      <c r="M129" s="65"/>
      <c r="N129" s="65"/>
      <c r="O129" s="65"/>
      <c r="P129" s="65"/>
      <c r="Q129" s="65"/>
    </row>
    <row r="130" spans="1:17" ht="16.5" x14ac:dyDescent="0.25">
      <c r="A130" s="7"/>
    </row>
  </sheetData>
  <sheetProtection algorithmName="SHA-512" hashValue="Q+KcYozGUyz1WK+fWdd8/VYvC3OFEtTpXH3OYuhmMoCN7OHPloYwYLAxbIBDFDmkvG7ucF1dB+ASC0n1Fe/5fg==" saltValue="U/dZWwT6p2Ib5kwMTuNw7w==" spinCount="100000" sheet="1" selectLockedCells="1" selectUnlockedCells="1"/>
  <mergeCells count="59">
    <mergeCell ref="A113:Q113"/>
    <mergeCell ref="A116:Q116"/>
    <mergeCell ref="A119:Q119"/>
    <mergeCell ref="A124:Q124"/>
    <mergeCell ref="A129:Q129"/>
    <mergeCell ref="A110:Q110"/>
    <mergeCell ref="A79:H79"/>
    <mergeCell ref="J79:Q79"/>
    <mergeCell ref="A80:H80"/>
    <mergeCell ref="J80:Q80"/>
    <mergeCell ref="A81:H81"/>
    <mergeCell ref="J81:Q81"/>
    <mergeCell ref="A95:Q95"/>
    <mergeCell ref="A98:Q98"/>
    <mergeCell ref="A101:Q101"/>
    <mergeCell ref="A104:Q104"/>
    <mergeCell ref="A107:Q107"/>
    <mergeCell ref="A67:H67"/>
    <mergeCell ref="J67:Q67"/>
    <mergeCell ref="A68:H68"/>
    <mergeCell ref="J68:Q68"/>
    <mergeCell ref="A69:H69"/>
    <mergeCell ref="J69:Q69"/>
    <mergeCell ref="A64:Q64"/>
    <mergeCell ref="C37:D37"/>
    <mergeCell ref="L37:M37"/>
    <mergeCell ref="C38:D38"/>
    <mergeCell ref="L38:M38"/>
    <mergeCell ref="C39:D39"/>
    <mergeCell ref="L39:M39"/>
    <mergeCell ref="A47:Q47"/>
    <mergeCell ref="A48:Q49"/>
    <mergeCell ref="A57:Q57"/>
    <mergeCell ref="A59:Q59"/>
    <mergeCell ref="A61:Q61"/>
    <mergeCell ref="A30:H32"/>
    <mergeCell ref="J30:Q32"/>
    <mergeCell ref="C35:D35"/>
    <mergeCell ref="L35:M35"/>
    <mergeCell ref="C36:D36"/>
    <mergeCell ref="L36:M36"/>
    <mergeCell ref="C25:D25"/>
    <mergeCell ref="L25:M25"/>
    <mergeCell ref="C26:D26"/>
    <mergeCell ref="L26:M26"/>
    <mergeCell ref="C27:D27"/>
    <mergeCell ref="L27:M27"/>
    <mergeCell ref="A19:H20"/>
    <mergeCell ref="J19:Q20"/>
    <mergeCell ref="C23:D23"/>
    <mergeCell ref="L23:M23"/>
    <mergeCell ref="C24:D24"/>
    <mergeCell ref="L24:M24"/>
    <mergeCell ref="A1:Q1"/>
    <mergeCell ref="A3:Q3"/>
    <mergeCell ref="A5:G5"/>
    <mergeCell ref="J5:P5"/>
    <mergeCell ref="A16:H16"/>
    <mergeCell ref="J16:Q16"/>
  </mergeCells>
  <pageMargins left="0.48" right="0.47" top="0.75" bottom="0.75" header="0.3" footer="0.3"/>
  <pageSetup paperSize="9" scale="59" fitToHeight="0" orientation="portrait" r:id="rId1"/>
  <rowBreaks count="2" manualBreakCount="2">
    <brk id="56" max="16" man="1"/>
    <brk id="105" max="16" man="1"/>
  </rowBreaks>
  <colBreaks count="1" manualBreakCount="1">
    <brk id="1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79F44-DD95-4EF9-A4BF-5144FB1DBC42}">
  <sheetPr codeName="Blad3"/>
  <dimension ref="A1:AS91"/>
  <sheetViews>
    <sheetView tabSelected="1" view="pageBreakPreview" zoomScaleNormal="100" zoomScaleSheetLayoutView="100" workbookViewId="0">
      <pane ySplit="1" topLeftCell="A2" activePane="bottomLeft" state="frozen"/>
      <selection activeCell="A3" sqref="A3:R3"/>
      <selection pane="bottomLeft" activeCell="A2" sqref="A2"/>
    </sheetView>
  </sheetViews>
  <sheetFormatPr defaultRowHeight="15" customHeight="1" x14ac:dyDescent="0.25"/>
  <cols>
    <col min="1" max="1" width="3" style="2" bestFit="1" customWidth="1"/>
    <col min="2" max="2" width="24.5703125" style="2" customWidth="1"/>
    <col min="3" max="3" width="6.5703125" style="31" customWidth="1"/>
    <col min="4" max="4" width="6.140625" style="2" bestFit="1" customWidth="1"/>
    <col min="5" max="5" width="20.7109375" style="2" customWidth="1"/>
    <col min="6" max="6" width="1.7109375" style="2" bestFit="1" customWidth="1"/>
    <col min="7" max="7" width="20.7109375" style="2" customWidth="1"/>
    <col min="8" max="8" width="5.7109375" style="2" bestFit="1" customWidth="1"/>
    <col min="9" max="9" width="1.7109375" style="2" bestFit="1" customWidth="1"/>
    <col min="10" max="10" width="5.7109375" style="2" customWidth="1"/>
    <col min="11" max="11" width="3" style="2" customWidth="1"/>
    <col min="12" max="12" width="6.5703125" style="2" customWidth="1"/>
    <col min="13" max="13" width="5.140625" style="2" customWidth="1"/>
    <col min="14" max="14" width="19.140625" style="2" customWidth="1"/>
    <col min="15" max="15" width="5.140625" style="2" customWidth="1"/>
    <col min="16" max="16" width="6.5703125" style="2" customWidth="1"/>
    <col min="17" max="17" width="5.140625" style="2" customWidth="1"/>
    <col min="18" max="18" width="19.140625" style="2" customWidth="1"/>
    <col min="19" max="19" width="3" style="2" customWidth="1"/>
    <col min="20" max="22" width="3" style="2" hidden="1" customWidth="1"/>
    <col min="23" max="23" width="6.140625" style="2" hidden="1" customWidth="1"/>
    <col min="24" max="24" width="7.140625" style="21" hidden="1" customWidth="1"/>
    <col min="25" max="25" width="19" style="21" hidden="1" customWidth="1"/>
    <col min="26" max="27" width="19" style="2" hidden="1" customWidth="1"/>
    <col min="28" max="28" width="9.140625" style="6" hidden="1" customWidth="1"/>
    <col min="29" max="35" width="9.140625" style="2" hidden="1" customWidth="1"/>
    <col min="36" max="36" width="23.42578125" style="2" hidden="1" customWidth="1"/>
    <col min="37" max="37" width="14.85546875" style="2" hidden="1" customWidth="1"/>
    <col min="38" max="45" width="9.140625" style="2" hidden="1" customWidth="1"/>
    <col min="46" max="16384" width="9.140625" style="2"/>
  </cols>
  <sheetData>
    <row r="1" spans="1:37" ht="27" x14ac:dyDescent="0.25">
      <c r="A1" s="45" t="s">
        <v>266</v>
      </c>
      <c r="B1" s="45"/>
      <c r="C1" s="45"/>
      <c r="D1" s="45"/>
      <c r="E1" s="45"/>
      <c r="F1" s="45"/>
      <c r="G1" s="45"/>
      <c r="H1" s="45"/>
      <c r="I1" s="45"/>
      <c r="J1" s="45"/>
      <c r="K1" s="45" t="s">
        <v>266</v>
      </c>
      <c r="L1" s="45"/>
      <c r="M1" s="45"/>
      <c r="N1" s="45"/>
      <c r="O1" s="45"/>
      <c r="P1" s="45"/>
      <c r="Q1" s="45"/>
      <c r="R1" s="45"/>
      <c r="S1" s="45"/>
      <c r="T1" s="26"/>
      <c r="U1" s="26"/>
      <c r="V1" s="26"/>
    </row>
    <row r="3" spans="1:37" ht="15" customHeight="1" x14ac:dyDescent="0.25">
      <c r="B3" s="5" t="s">
        <v>79</v>
      </c>
      <c r="C3" s="46"/>
      <c r="D3" s="46"/>
      <c r="E3" s="46"/>
      <c r="G3" s="27" t="str">
        <f>IF(C3="","Vul hier je voor- en achternaam in.","")</f>
        <v>Vul hier je voor- en achternaam in.</v>
      </c>
      <c r="L3" s="47" t="s">
        <v>80</v>
      </c>
      <c r="M3" s="47"/>
      <c r="N3" s="47"/>
      <c r="O3" s="47"/>
      <c r="P3" s="47"/>
      <c r="Q3" s="47"/>
      <c r="R3" s="47"/>
    </row>
    <row r="4" spans="1:37" ht="15" customHeight="1" x14ac:dyDescent="0.25">
      <c r="B4" s="5" t="s">
        <v>81</v>
      </c>
      <c r="C4" s="48"/>
      <c r="D4" s="46"/>
      <c r="E4" s="46"/>
      <c r="G4" s="27" t="str">
        <f>IF(C4="","Vul hier je emailadres in.","")</f>
        <v>Vul hier je emailadres in.</v>
      </c>
      <c r="L4" s="49" t="str">
        <f>IF(COUNTA(N6:N9,R6:R9,N12:N15,R12:R15,N18:N21,R18:R21,N24:N27,R24:R27,N30:N33,R30:R33,R36:R39,N36:N39)=48,"","Je hebt de eindstanden van de poules nog niet volledig ingevuld.")</f>
        <v>Je hebt de eindstanden van de poules nog niet volledig ingevuld.</v>
      </c>
      <c r="M4" s="49"/>
      <c r="N4" s="49"/>
      <c r="O4" s="49"/>
      <c r="P4" s="49"/>
      <c r="Q4" s="49"/>
      <c r="R4" s="49"/>
      <c r="Z4" s="21" t="s">
        <v>82</v>
      </c>
      <c r="AC4" s="2" t="s">
        <v>83</v>
      </c>
    </row>
    <row r="5" spans="1:37" ht="15" customHeight="1" x14ac:dyDescent="0.25">
      <c r="B5" s="5" t="s">
        <v>84</v>
      </c>
      <c r="C5" s="46"/>
      <c r="D5" s="46"/>
      <c r="E5" s="46"/>
      <c r="G5" s="27" t="str">
        <f>IF(C5="","Vul hier je telefoonnummer in.","")</f>
        <v>Vul hier je telefoonnummer in.</v>
      </c>
      <c r="L5" s="2" t="s">
        <v>85</v>
      </c>
      <c r="M5" s="2" t="s">
        <v>86</v>
      </c>
      <c r="P5" s="2" t="s">
        <v>85</v>
      </c>
      <c r="Q5" s="2" t="s">
        <v>87</v>
      </c>
      <c r="Z5" s="6" t="str">
        <f>M5</f>
        <v>A</v>
      </c>
      <c r="AA5" s="6" t="str">
        <f>Q5</f>
        <v>B</v>
      </c>
      <c r="AB5" s="5" t="s">
        <v>86</v>
      </c>
      <c r="AC5" s="2" t="str">
        <f>REPT(N8,1)</f>
        <v/>
      </c>
    </row>
    <row r="6" spans="1:37" ht="15" customHeight="1" x14ac:dyDescent="0.25">
      <c r="B6" s="5" t="s">
        <v>88</v>
      </c>
      <c r="C6" s="46"/>
      <c r="D6" s="46"/>
      <c r="E6" s="46"/>
      <c r="G6" s="27" t="str">
        <f>IF(C6="","Vul hier je betrokkenheid bij RKTVC in.","")</f>
        <v>Vul hier je betrokkenheid bij RKTVC in.</v>
      </c>
      <c r="M6" s="2">
        <v>1</v>
      </c>
      <c r="N6" s="28"/>
      <c r="Q6" s="2">
        <v>1</v>
      </c>
      <c r="R6" s="28"/>
      <c r="Z6" s="29" t="str">
        <f>IF(N6="","",COUNTIF(N6:N9,N6))</f>
        <v/>
      </c>
      <c r="AA6" s="29" t="str">
        <f>IF(R6="","",COUNTIF(R6:R9,R6))</f>
        <v/>
      </c>
      <c r="AB6" s="5" t="s">
        <v>87</v>
      </c>
      <c r="AC6" s="2" t="str">
        <f>REPT(R8,1)</f>
        <v/>
      </c>
    </row>
    <row r="7" spans="1:37" ht="15" customHeight="1" x14ac:dyDescent="0.25">
      <c r="B7" s="5" t="s">
        <v>92</v>
      </c>
      <c r="C7" s="46"/>
      <c r="D7" s="46"/>
      <c r="E7" s="46"/>
      <c r="G7" s="27" t="str">
        <f>IF(OR(C6="",AND(C6="Speler",C7=""),AND(C6="Trainer/Coach",C7=""),AND(C6="Leider",C7="")),"Vul hier je team bij RKTVC in.","")</f>
        <v>Vul hier je team bij RKTVC in.</v>
      </c>
      <c r="K7" s="30"/>
      <c r="M7" s="2">
        <v>2</v>
      </c>
      <c r="N7" s="28"/>
      <c r="Q7" s="2">
        <v>2</v>
      </c>
      <c r="R7" s="28"/>
      <c r="W7" s="2" t="s">
        <v>85</v>
      </c>
      <c r="X7" s="21" t="s">
        <v>96</v>
      </c>
      <c r="Y7" s="2" t="s">
        <v>97</v>
      </c>
      <c r="Z7" s="6" t="str">
        <f>IF(N7="","",COUNTIF(N6:N9,N7))</f>
        <v/>
      </c>
      <c r="AA7" s="6" t="str">
        <f>IF(R7="","",COUNTIF(R6:R9,R7))</f>
        <v/>
      </c>
      <c r="AB7" s="5" t="s">
        <v>98</v>
      </c>
      <c r="AC7" s="2" t="str">
        <f>REPT(N14,1)</f>
        <v/>
      </c>
    </row>
    <row r="8" spans="1:37" ht="15" customHeight="1" x14ac:dyDescent="0.25">
      <c r="B8" s="5"/>
      <c r="M8" s="2">
        <v>3</v>
      </c>
      <c r="N8" s="28"/>
      <c r="Q8" s="2">
        <v>3</v>
      </c>
      <c r="R8" s="28"/>
      <c r="W8" s="2" t="s">
        <v>86</v>
      </c>
      <c r="X8" s="21">
        <v>1</v>
      </c>
      <c r="Y8" s="21" t="s">
        <v>94</v>
      </c>
      <c r="Z8" s="6" t="str">
        <f>IF(N8="","",COUNTIF(N6:N9,N8))</f>
        <v/>
      </c>
      <c r="AA8" s="6" t="str">
        <f>IF(R8="","",COUNTIF(R6:R9,R8))</f>
        <v/>
      </c>
      <c r="AB8" s="5" t="s">
        <v>101</v>
      </c>
      <c r="AC8" s="2" t="str">
        <f>REPT(R14,1)</f>
        <v/>
      </c>
      <c r="AJ8" s="21" t="s">
        <v>88</v>
      </c>
      <c r="AK8" s="2" t="s">
        <v>102</v>
      </c>
    </row>
    <row r="9" spans="1:37" ht="15" customHeight="1" x14ac:dyDescent="0.25">
      <c r="A9" s="47" t="s">
        <v>103</v>
      </c>
      <c r="B9" s="47"/>
      <c r="C9" s="47"/>
      <c r="D9" s="47"/>
      <c r="E9" s="47"/>
      <c r="F9" s="47"/>
      <c r="G9" s="47"/>
      <c r="H9" s="47"/>
      <c r="I9" s="47"/>
      <c r="J9" s="47"/>
      <c r="M9" s="2">
        <v>4</v>
      </c>
      <c r="N9" s="28"/>
      <c r="Q9" s="2">
        <v>4</v>
      </c>
      <c r="R9" s="28"/>
      <c r="W9" s="2" t="s">
        <v>86</v>
      </c>
      <c r="X9" s="21">
        <v>2</v>
      </c>
      <c r="Y9" s="21" t="s">
        <v>90</v>
      </c>
      <c r="Z9" s="6" t="str">
        <f>IF(N9="","",COUNTIF(N6:N9,N9))</f>
        <v/>
      </c>
      <c r="AA9" s="6" t="str">
        <f>IF(R9="","",COUNTIF(R6:R9,R9))</f>
        <v/>
      </c>
      <c r="AB9" s="5" t="s">
        <v>106</v>
      </c>
      <c r="AC9" s="2" t="str">
        <f>REPT(N20,1)</f>
        <v/>
      </c>
      <c r="AF9" s="2" t="s">
        <v>107</v>
      </c>
      <c r="AJ9" s="2" t="s">
        <v>108</v>
      </c>
      <c r="AK9" s="2" t="s">
        <v>109</v>
      </c>
    </row>
    <row r="10" spans="1:37" ht="15" customHeight="1" x14ac:dyDescent="0.25">
      <c r="B10" s="49" t="str">
        <f>IF(COUNTA(H13:H84,J13:J84)=2*MAX(A:A),"","Je hebt de uitslagen van de groepswedstrijden nog niet volledig ingevuld.")</f>
        <v>Je hebt de uitslagen van de groepswedstrijden nog niet volledig ingevuld.</v>
      </c>
      <c r="C10" s="49"/>
      <c r="D10" s="49"/>
      <c r="E10" s="49"/>
      <c r="F10" s="49"/>
      <c r="G10" s="49"/>
      <c r="H10" s="49"/>
      <c r="I10" s="49"/>
      <c r="J10" s="49"/>
      <c r="N10" s="32" t="str">
        <f>IF(COUNTIF(Z6:Z9,"&gt;1")&gt;1,"Land dubbel ingevoerd!","")</f>
        <v/>
      </c>
      <c r="R10" s="32" t="str">
        <f>IF(COUNTIF(AA6:AA9,"&gt;1")&gt;1,"Land dubbel ingevoerd!","")</f>
        <v/>
      </c>
      <c r="W10" s="2" t="s">
        <v>86</v>
      </c>
      <c r="X10" s="21">
        <v>3</v>
      </c>
      <c r="Y10" s="21" t="s">
        <v>104</v>
      </c>
      <c r="Z10" s="6"/>
      <c r="AA10" s="6"/>
      <c r="AB10" s="5" t="s">
        <v>110</v>
      </c>
      <c r="AC10" s="2" t="str">
        <f>REPT(R20,1)</f>
        <v/>
      </c>
      <c r="AF10" s="2" t="str">
        <f t="shared" ref="AF10:AF73" si="0">A13&amp;" "&amp;E13&amp;F13&amp;G13</f>
        <v>1 Mexico-Zuid-Afrika</v>
      </c>
      <c r="AJ10" s="2" t="s">
        <v>111</v>
      </c>
      <c r="AK10" s="2" t="s">
        <v>93</v>
      </c>
    </row>
    <row r="11" spans="1:37" ht="15" customHeight="1" x14ac:dyDescent="0.25">
      <c r="H11" s="51" t="s">
        <v>112</v>
      </c>
      <c r="I11" s="51"/>
      <c r="J11" s="51"/>
      <c r="L11" s="2" t="s">
        <v>85</v>
      </c>
      <c r="M11" s="2" t="s">
        <v>98</v>
      </c>
      <c r="P11" s="2" t="s">
        <v>85</v>
      </c>
      <c r="Q11" s="2" t="s">
        <v>101</v>
      </c>
      <c r="W11" s="2" t="s">
        <v>86</v>
      </c>
      <c r="X11" s="21">
        <v>4</v>
      </c>
      <c r="Y11" s="21" t="s">
        <v>99</v>
      </c>
      <c r="Z11" s="6" t="str">
        <f>M11</f>
        <v>C</v>
      </c>
      <c r="AA11" s="6" t="str">
        <f>Q11</f>
        <v>D</v>
      </c>
      <c r="AB11" s="5" t="s">
        <v>113</v>
      </c>
      <c r="AC11" s="2" t="str">
        <f>REPT(N26,1)</f>
        <v/>
      </c>
      <c r="AF11" s="2" t="str">
        <f t="shared" si="0"/>
        <v>2 Zuid-Korea-Tsjechië</v>
      </c>
      <c r="AJ11" s="2" t="s">
        <v>114</v>
      </c>
      <c r="AK11" s="2" t="s">
        <v>115</v>
      </c>
    </row>
    <row r="12" spans="1:37" ht="15" customHeight="1" x14ac:dyDescent="0.25">
      <c r="A12" s="8" t="s">
        <v>267</v>
      </c>
      <c r="B12" s="15" t="s">
        <v>268</v>
      </c>
      <c r="C12" s="33" t="s">
        <v>269</v>
      </c>
      <c r="D12" s="15" t="s">
        <v>85</v>
      </c>
      <c r="E12" s="15" t="s">
        <v>116</v>
      </c>
      <c r="F12" s="15" t="s">
        <v>61</v>
      </c>
      <c r="G12" s="15" t="s">
        <v>117</v>
      </c>
      <c r="H12" s="8" t="s">
        <v>118</v>
      </c>
      <c r="I12" s="8" t="s">
        <v>61</v>
      </c>
      <c r="J12" s="8" t="s">
        <v>119</v>
      </c>
      <c r="M12" s="2">
        <v>1</v>
      </c>
      <c r="N12" s="28"/>
      <c r="Q12" s="2">
        <v>1</v>
      </c>
      <c r="R12" s="28"/>
      <c r="W12" s="2" t="s">
        <v>87</v>
      </c>
      <c r="X12" s="21">
        <v>1</v>
      </c>
      <c r="Y12" s="21" t="s">
        <v>91</v>
      </c>
      <c r="Z12" s="29" t="str">
        <f>IF(N12="","",COUNTIF(N12:N15,N12))</f>
        <v/>
      </c>
      <c r="AA12" s="29" t="str">
        <f>IF(R12="","",COUNTIF(R12:R15,R12))</f>
        <v/>
      </c>
      <c r="AB12" s="5" t="s">
        <v>122</v>
      </c>
      <c r="AC12" s="2" t="str">
        <f>REPT(R26,1)</f>
        <v/>
      </c>
      <c r="AF12" s="2" t="str">
        <f t="shared" si="0"/>
        <v>3 Canada-Bosnië-Herzegovina</v>
      </c>
      <c r="AJ12" s="2" t="s">
        <v>123</v>
      </c>
      <c r="AK12" s="2" t="s">
        <v>124</v>
      </c>
    </row>
    <row r="13" spans="1:37" ht="15" customHeight="1" x14ac:dyDescent="0.25">
      <c r="A13" s="2">
        <v>1</v>
      </c>
      <c r="B13" s="34">
        <v>46184.875</v>
      </c>
      <c r="C13" s="31">
        <v>46184.875</v>
      </c>
      <c r="D13" s="2" t="s">
        <v>86</v>
      </c>
      <c r="E13" s="2" t="s">
        <v>90</v>
      </c>
      <c r="F13" s="2" t="s">
        <v>61</v>
      </c>
      <c r="G13" s="2" t="s">
        <v>99</v>
      </c>
      <c r="H13" s="35"/>
      <c r="I13" s="6" t="s">
        <v>61</v>
      </c>
      <c r="J13" s="35"/>
      <c r="M13" s="2">
        <v>2</v>
      </c>
      <c r="N13" s="28"/>
      <c r="Q13" s="2">
        <v>2</v>
      </c>
      <c r="R13" s="28"/>
      <c r="W13" s="2" t="s">
        <v>87</v>
      </c>
      <c r="X13" s="21">
        <v>2</v>
      </c>
      <c r="Y13" s="21" t="s">
        <v>95</v>
      </c>
      <c r="Z13" s="6" t="str">
        <f>IF(N13="","",COUNTIF(N12:N15,N13))</f>
        <v/>
      </c>
      <c r="AA13" s="6" t="str">
        <f>IF(R13="","",COUNTIF(R12:R15,R13))</f>
        <v/>
      </c>
      <c r="AB13" s="5" t="s">
        <v>127</v>
      </c>
      <c r="AC13" s="2" t="str">
        <f>REPT(N32,1)</f>
        <v/>
      </c>
      <c r="AF13" s="2" t="str">
        <f t="shared" si="0"/>
        <v>4 USA-Paraguay</v>
      </c>
      <c r="AJ13" s="2" t="s">
        <v>128</v>
      </c>
      <c r="AK13" s="2" t="s">
        <v>129</v>
      </c>
    </row>
    <row r="14" spans="1:37" ht="15" customHeight="1" x14ac:dyDescent="0.25">
      <c r="A14" s="2">
        <v>2</v>
      </c>
      <c r="B14" s="34">
        <v>46185.166666666664</v>
      </c>
      <c r="C14" s="31">
        <v>46185.166666666664</v>
      </c>
      <c r="D14" s="2" t="s">
        <v>86</v>
      </c>
      <c r="E14" s="2" t="s">
        <v>104</v>
      </c>
      <c r="F14" s="2" t="s">
        <v>61</v>
      </c>
      <c r="G14" s="2" t="s">
        <v>94</v>
      </c>
      <c r="H14" s="35"/>
      <c r="I14" s="6" t="s">
        <v>61</v>
      </c>
      <c r="J14" s="35"/>
      <c r="M14" s="2">
        <v>3</v>
      </c>
      <c r="N14" s="28"/>
      <c r="Q14" s="2">
        <v>3</v>
      </c>
      <c r="R14" s="28"/>
      <c r="W14" s="2" t="s">
        <v>87</v>
      </c>
      <c r="X14" s="21">
        <v>3</v>
      </c>
      <c r="Y14" s="21" t="s">
        <v>100</v>
      </c>
      <c r="Z14" s="6" t="str">
        <f>IF(N14="","",COUNTIF(N12:N15,N14))</f>
        <v/>
      </c>
      <c r="AA14" s="6" t="str">
        <f>IF(R14="","",COUNTIF(R12:R15,R14))</f>
        <v/>
      </c>
      <c r="AB14" s="5" t="s">
        <v>132</v>
      </c>
      <c r="AC14" s="2" t="str">
        <f>REPT(R32,1)</f>
        <v/>
      </c>
      <c r="AF14" s="2" t="str">
        <f t="shared" si="0"/>
        <v>5 Qatar-Zwitserland</v>
      </c>
      <c r="AJ14" s="2" t="s">
        <v>89</v>
      </c>
      <c r="AK14" s="2" t="s">
        <v>133</v>
      </c>
    </row>
    <row r="15" spans="1:37" ht="15" customHeight="1" x14ac:dyDescent="0.25">
      <c r="A15" s="2">
        <v>3</v>
      </c>
      <c r="B15" s="34">
        <v>46185.875</v>
      </c>
      <c r="C15" s="31">
        <v>46185.875</v>
      </c>
      <c r="D15" s="2" t="s">
        <v>87</v>
      </c>
      <c r="E15" s="2" t="s">
        <v>100</v>
      </c>
      <c r="F15" s="2" t="s">
        <v>61</v>
      </c>
      <c r="G15" s="2" t="s">
        <v>95</v>
      </c>
      <c r="H15" s="35"/>
      <c r="I15" s="6" t="s">
        <v>61</v>
      </c>
      <c r="J15" s="35"/>
      <c r="M15" s="2">
        <v>4</v>
      </c>
      <c r="N15" s="28"/>
      <c r="Q15" s="2">
        <v>4</v>
      </c>
      <c r="R15" s="28"/>
      <c r="W15" s="2" t="s">
        <v>87</v>
      </c>
      <c r="X15" s="21">
        <v>4</v>
      </c>
      <c r="Y15" s="21" t="s">
        <v>105</v>
      </c>
      <c r="Z15" s="6" t="str">
        <f>IF(N15="","",COUNTIF(N12:N15,N15))</f>
        <v/>
      </c>
      <c r="AA15" s="6" t="str">
        <f>IF(R15="","",COUNTIF(R12:R15,R15))</f>
        <v/>
      </c>
      <c r="AB15" s="5" t="s">
        <v>136</v>
      </c>
      <c r="AC15" s="2" t="str">
        <f>REPT(N38,1)</f>
        <v/>
      </c>
      <c r="AF15" s="2" t="str">
        <f t="shared" si="0"/>
        <v>6 Brazilië-Marokko</v>
      </c>
      <c r="AK15" s="2" t="s">
        <v>137</v>
      </c>
    </row>
    <row r="16" spans="1:37" ht="15" customHeight="1" x14ac:dyDescent="0.25">
      <c r="A16" s="2">
        <v>4</v>
      </c>
      <c r="B16" s="34">
        <v>46186.125</v>
      </c>
      <c r="C16" s="31">
        <v>46186.125</v>
      </c>
      <c r="D16" s="2" t="s">
        <v>101</v>
      </c>
      <c r="E16" s="2" t="s">
        <v>131</v>
      </c>
      <c r="F16" s="2" t="s">
        <v>61</v>
      </c>
      <c r="G16" s="2" t="s">
        <v>135</v>
      </c>
      <c r="H16" s="35"/>
      <c r="I16" s="6" t="s">
        <v>61</v>
      </c>
      <c r="J16" s="35"/>
      <c r="N16" s="32" t="str">
        <f>IF(COUNTIF(Z12:Z15,"&gt;1")&gt;1,"Land dubbel ingevoerd!","")</f>
        <v/>
      </c>
      <c r="R16" s="32" t="str">
        <f>IF(COUNTIF(AA12:AA15,"&gt;1")&gt;1,"Land dubbel ingevoerd!","")</f>
        <v/>
      </c>
      <c r="W16" s="2" t="s">
        <v>98</v>
      </c>
      <c r="X16" s="21">
        <v>1</v>
      </c>
      <c r="Y16" s="21" t="s">
        <v>120</v>
      </c>
      <c r="Z16" s="6"/>
      <c r="AA16" s="6"/>
      <c r="AB16" s="5" t="s">
        <v>138</v>
      </c>
      <c r="AC16" s="2" t="str">
        <f>REPT(R38,1)</f>
        <v/>
      </c>
      <c r="AF16" s="2" t="str">
        <f t="shared" si="0"/>
        <v>7 Haïti-Schotland</v>
      </c>
      <c r="AK16" s="2" t="s">
        <v>139</v>
      </c>
    </row>
    <row r="17" spans="1:37" ht="15" customHeight="1" x14ac:dyDescent="0.25">
      <c r="A17" s="2">
        <v>5</v>
      </c>
      <c r="B17" s="34">
        <v>46186.875</v>
      </c>
      <c r="C17" s="31">
        <v>46186.875</v>
      </c>
      <c r="D17" s="2" t="s">
        <v>87</v>
      </c>
      <c r="E17" s="2" t="s">
        <v>105</v>
      </c>
      <c r="F17" s="2" t="s">
        <v>61</v>
      </c>
      <c r="G17" s="2" t="s">
        <v>91</v>
      </c>
      <c r="H17" s="35"/>
      <c r="I17" s="6" t="s">
        <v>61</v>
      </c>
      <c r="J17" s="35"/>
      <c r="L17" s="2" t="s">
        <v>85</v>
      </c>
      <c r="M17" s="2" t="s">
        <v>106</v>
      </c>
      <c r="P17" s="2" t="s">
        <v>85</v>
      </c>
      <c r="Q17" s="2" t="s">
        <v>110</v>
      </c>
      <c r="W17" s="2" t="s">
        <v>98</v>
      </c>
      <c r="X17" s="21">
        <v>2</v>
      </c>
      <c r="Y17" s="21" t="s">
        <v>130</v>
      </c>
      <c r="Z17" s="6" t="str">
        <f>M17</f>
        <v>E</v>
      </c>
      <c r="AA17" s="6" t="str">
        <f>Q17</f>
        <v>F</v>
      </c>
      <c r="AB17" s="2"/>
      <c r="AF17" s="2" t="str">
        <f t="shared" si="0"/>
        <v>8 Australië-Turkije</v>
      </c>
      <c r="AK17" s="2" t="s">
        <v>272</v>
      </c>
    </row>
    <row r="18" spans="1:37" ht="15" customHeight="1" x14ac:dyDescent="0.25">
      <c r="A18" s="2">
        <v>6</v>
      </c>
      <c r="B18" s="34">
        <v>46187</v>
      </c>
      <c r="C18" s="31">
        <v>46187</v>
      </c>
      <c r="D18" s="2" t="s">
        <v>98</v>
      </c>
      <c r="E18" s="2" t="s">
        <v>130</v>
      </c>
      <c r="F18" s="2" t="s">
        <v>61</v>
      </c>
      <c r="G18" s="2" t="s">
        <v>134</v>
      </c>
      <c r="H18" s="35"/>
      <c r="I18" s="6" t="s">
        <v>61</v>
      </c>
      <c r="J18" s="35"/>
      <c r="M18" s="2">
        <v>1</v>
      </c>
      <c r="N18" s="28"/>
      <c r="Q18" s="2">
        <v>1</v>
      </c>
      <c r="R18" s="28"/>
      <c r="W18" s="2" t="s">
        <v>98</v>
      </c>
      <c r="X18" s="21">
        <v>3</v>
      </c>
      <c r="Y18" s="21" t="s">
        <v>125</v>
      </c>
      <c r="Z18" s="29" t="str">
        <f>IF(N18="","",COUNTIF(N18:N21,N18))</f>
        <v/>
      </c>
      <c r="AA18" s="29" t="str">
        <f>IF(R18="","",COUNTIF(R18:R21,R18))</f>
        <v/>
      </c>
      <c r="AB18" s="2"/>
      <c r="AF18" s="2" t="str">
        <f t="shared" si="0"/>
        <v>9 Duitsland-Curacao</v>
      </c>
      <c r="AK18" s="2" t="s">
        <v>140</v>
      </c>
    </row>
    <row r="19" spans="1:37" ht="15" customHeight="1" x14ac:dyDescent="0.25">
      <c r="A19" s="2">
        <v>7</v>
      </c>
      <c r="B19" s="34">
        <v>46187.125</v>
      </c>
      <c r="C19" s="31">
        <v>46187.125</v>
      </c>
      <c r="D19" s="2" t="s">
        <v>98</v>
      </c>
      <c r="E19" s="2" t="s">
        <v>125</v>
      </c>
      <c r="F19" s="2" t="s">
        <v>61</v>
      </c>
      <c r="G19" s="2" t="s">
        <v>120</v>
      </c>
      <c r="H19" s="35"/>
      <c r="I19" s="6" t="s">
        <v>61</v>
      </c>
      <c r="J19" s="35"/>
      <c r="M19" s="2">
        <v>2</v>
      </c>
      <c r="N19" s="28"/>
      <c r="Q19" s="2">
        <v>2</v>
      </c>
      <c r="R19" s="28"/>
      <c r="W19" s="2" t="s">
        <v>98</v>
      </c>
      <c r="X19" s="21">
        <v>4</v>
      </c>
      <c r="Y19" s="21" t="s">
        <v>134</v>
      </c>
      <c r="Z19" s="6" t="str">
        <f>IF(N19="","",COUNTIF(N18:N21,N19))</f>
        <v/>
      </c>
      <c r="AA19" s="6" t="str">
        <f>IF(R19="","",COUNTIF(R18:R21,R19))</f>
        <v/>
      </c>
      <c r="AB19" s="2"/>
      <c r="AC19" s="6"/>
      <c r="AF19" s="2" t="str">
        <f t="shared" si="0"/>
        <v>10 Nederland-Japan</v>
      </c>
      <c r="AK19" s="2" t="s">
        <v>143</v>
      </c>
    </row>
    <row r="20" spans="1:37" ht="15" customHeight="1" x14ac:dyDescent="0.25">
      <c r="A20" s="2">
        <v>8</v>
      </c>
      <c r="B20" s="34">
        <v>46187.25</v>
      </c>
      <c r="C20" s="31">
        <v>46187.25</v>
      </c>
      <c r="D20" s="2" t="s">
        <v>101</v>
      </c>
      <c r="E20" s="2" t="s">
        <v>126</v>
      </c>
      <c r="F20" s="2" t="s">
        <v>61</v>
      </c>
      <c r="G20" s="2" t="s">
        <v>121</v>
      </c>
      <c r="H20" s="35"/>
      <c r="I20" s="6" t="s">
        <v>61</v>
      </c>
      <c r="J20" s="35"/>
      <c r="M20" s="2">
        <v>3</v>
      </c>
      <c r="N20" s="28"/>
      <c r="Q20" s="2">
        <v>3</v>
      </c>
      <c r="R20" s="28"/>
      <c r="W20" s="2" t="s">
        <v>101</v>
      </c>
      <c r="X20" s="21">
        <v>1</v>
      </c>
      <c r="Y20" s="21" t="s">
        <v>121</v>
      </c>
      <c r="Z20" s="6" t="str">
        <f>IF(N20="","",COUNTIF(N18:N21,N20))</f>
        <v/>
      </c>
      <c r="AA20" s="6" t="str">
        <f>IF(R20="","",COUNTIF(R18:R21,R20))</f>
        <v/>
      </c>
      <c r="AB20" s="2"/>
      <c r="AC20" s="6"/>
      <c r="AF20" s="2" t="str">
        <f t="shared" si="0"/>
        <v>11 Ivoorkust-Ecuador</v>
      </c>
      <c r="AK20" s="2" t="s">
        <v>146</v>
      </c>
    </row>
    <row r="21" spans="1:37" ht="15" customHeight="1" x14ac:dyDescent="0.25">
      <c r="A21" s="2">
        <v>9</v>
      </c>
      <c r="B21" s="34">
        <v>46187.791666666664</v>
      </c>
      <c r="C21" s="31">
        <v>46187.791666666664</v>
      </c>
      <c r="D21" s="2" t="s">
        <v>106</v>
      </c>
      <c r="E21" s="2" t="s">
        <v>141</v>
      </c>
      <c r="F21" s="2" t="s">
        <v>61</v>
      </c>
      <c r="G21" s="2" t="s">
        <v>150</v>
      </c>
      <c r="H21" s="35"/>
      <c r="I21" s="6" t="s">
        <v>61</v>
      </c>
      <c r="J21" s="35"/>
      <c r="M21" s="2">
        <v>4</v>
      </c>
      <c r="N21" s="28"/>
      <c r="Q21" s="2">
        <v>4</v>
      </c>
      <c r="R21" s="28"/>
      <c r="W21" s="2" t="s">
        <v>101</v>
      </c>
      <c r="X21" s="21">
        <v>2</v>
      </c>
      <c r="Y21" s="21" t="s">
        <v>126</v>
      </c>
      <c r="Z21" s="6" t="str">
        <f>IF(N21="","",COUNTIF(N18:N21,N21))</f>
        <v/>
      </c>
      <c r="AA21" s="6" t="str">
        <f>IF(R21="","",COUNTIF(R18:R21,R21))</f>
        <v/>
      </c>
      <c r="AB21" s="2"/>
      <c r="AC21" s="6"/>
      <c r="AF21" s="2" t="str">
        <f t="shared" si="0"/>
        <v>12 Zweden-Tunesië</v>
      </c>
      <c r="AK21" s="2" t="s">
        <v>149</v>
      </c>
    </row>
    <row r="22" spans="1:37" ht="15" customHeight="1" x14ac:dyDescent="0.25">
      <c r="A22" s="2">
        <v>10</v>
      </c>
      <c r="B22" s="34">
        <v>46187.916666666664</v>
      </c>
      <c r="C22" s="31">
        <v>46187.916666666664</v>
      </c>
      <c r="D22" s="2" t="s">
        <v>110</v>
      </c>
      <c r="E22" s="2" t="s">
        <v>142</v>
      </c>
      <c r="F22" s="2" t="s">
        <v>61</v>
      </c>
      <c r="G22" s="2" t="s">
        <v>148</v>
      </c>
      <c r="H22" s="35"/>
      <c r="I22" s="6" t="s">
        <v>61</v>
      </c>
      <c r="J22" s="35"/>
      <c r="N22" s="32" t="str">
        <f>IF(COUNTIF(Z18:Z21,"&gt;1")&gt;1,"Land dubbel ingevoerd!","")</f>
        <v/>
      </c>
      <c r="R22" s="32" t="str">
        <f>IF(COUNTIF(AA18:AA21,"&gt;1")&gt;1,"Land dubbel ingevoerd!","")</f>
        <v/>
      </c>
      <c r="W22" s="2" t="s">
        <v>101</v>
      </c>
      <c r="X22" s="21">
        <v>3</v>
      </c>
      <c r="Y22" s="21" t="s">
        <v>131</v>
      </c>
      <c r="Z22" s="6"/>
      <c r="AA22" s="6"/>
      <c r="AB22" s="2"/>
      <c r="AC22" s="29"/>
      <c r="AF22" s="2" t="str">
        <f t="shared" si="0"/>
        <v>13 Spanje-Kaapverdië</v>
      </c>
      <c r="AK22" s="2" t="s">
        <v>152</v>
      </c>
    </row>
    <row r="23" spans="1:37" ht="15" customHeight="1" x14ac:dyDescent="0.25">
      <c r="A23" s="2">
        <v>11</v>
      </c>
      <c r="B23" s="34">
        <v>46188.041666666664</v>
      </c>
      <c r="C23" s="31">
        <v>46188.041666666664</v>
      </c>
      <c r="D23" s="2" t="s">
        <v>106</v>
      </c>
      <c r="E23" s="2" t="s">
        <v>144</v>
      </c>
      <c r="F23" s="2" t="s">
        <v>61</v>
      </c>
      <c r="G23" s="2" t="s">
        <v>147</v>
      </c>
      <c r="H23" s="35"/>
      <c r="I23" s="6" t="s">
        <v>61</v>
      </c>
      <c r="J23" s="35"/>
      <c r="L23" s="2" t="s">
        <v>85</v>
      </c>
      <c r="M23" s="2" t="s">
        <v>113</v>
      </c>
      <c r="P23" s="2" t="s">
        <v>85</v>
      </c>
      <c r="Q23" s="2" t="s">
        <v>122</v>
      </c>
      <c r="W23" s="2" t="s">
        <v>101</v>
      </c>
      <c r="X23" s="21">
        <v>4</v>
      </c>
      <c r="Y23" s="21" t="s">
        <v>135</v>
      </c>
      <c r="Z23" s="6" t="str">
        <f>M23</f>
        <v>G</v>
      </c>
      <c r="AA23" s="6" t="str">
        <f>Q23</f>
        <v>H</v>
      </c>
      <c r="AB23" s="2"/>
      <c r="AC23" s="6"/>
      <c r="AF23" s="2" t="str">
        <f t="shared" si="0"/>
        <v>14 België-Egypte</v>
      </c>
      <c r="AK23" s="2" t="s">
        <v>153</v>
      </c>
    </row>
    <row r="24" spans="1:37" ht="15" customHeight="1" x14ac:dyDescent="0.25">
      <c r="A24" s="2">
        <v>12</v>
      </c>
      <c r="B24" s="34">
        <v>46188.166666666664</v>
      </c>
      <c r="C24" s="31">
        <v>46188.166666666664</v>
      </c>
      <c r="D24" s="2" t="s">
        <v>110</v>
      </c>
      <c r="E24" s="2" t="s">
        <v>145</v>
      </c>
      <c r="F24" s="2" t="s">
        <v>61</v>
      </c>
      <c r="G24" s="2" t="s">
        <v>151</v>
      </c>
      <c r="H24" s="35"/>
      <c r="I24" s="6" t="s">
        <v>61</v>
      </c>
      <c r="J24" s="35"/>
      <c r="M24" s="2">
        <v>1</v>
      </c>
      <c r="N24" s="28"/>
      <c r="Q24" s="2">
        <v>1</v>
      </c>
      <c r="R24" s="28"/>
      <c r="W24" s="2" t="s">
        <v>106</v>
      </c>
      <c r="X24" s="21">
        <v>1</v>
      </c>
      <c r="Y24" s="21" t="s">
        <v>141</v>
      </c>
      <c r="Z24" s="29" t="str">
        <f>IF(N24="","",COUNTIF(N24:N27,N24))</f>
        <v/>
      </c>
      <c r="AA24" s="29" t="str">
        <f>IF(R24="","",COUNTIF(R24:R27,R24))</f>
        <v/>
      </c>
      <c r="AB24" s="2"/>
      <c r="AC24" s="6"/>
      <c r="AF24" s="2" t="str">
        <f t="shared" si="0"/>
        <v>15 Saoedi-Arabië-Uruguay</v>
      </c>
      <c r="AK24" s="2" t="s">
        <v>154</v>
      </c>
    </row>
    <row r="25" spans="1:37" ht="15" customHeight="1" x14ac:dyDescent="0.25">
      <c r="A25" s="2">
        <v>13</v>
      </c>
      <c r="B25" s="34">
        <v>46188.75</v>
      </c>
      <c r="C25" s="31">
        <v>46188.75</v>
      </c>
      <c r="D25" s="2" t="s">
        <v>122</v>
      </c>
      <c r="E25" s="2" t="s">
        <v>156</v>
      </c>
      <c r="F25" s="2" t="s">
        <v>61</v>
      </c>
      <c r="G25" s="2" t="s">
        <v>165</v>
      </c>
      <c r="H25" s="35"/>
      <c r="I25" s="6" t="s">
        <v>61</v>
      </c>
      <c r="J25" s="35"/>
      <c r="M25" s="2">
        <v>2</v>
      </c>
      <c r="N25" s="28"/>
      <c r="Q25" s="2">
        <v>2</v>
      </c>
      <c r="R25" s="28"/>
      <c r="W25" s="2" t="s">
        <v>106</v>
      </c>
      <c r="X25" s="21">
        <v>2</v>
      </c>
      <c r="Y25" s="21" t="s">
        <v>144</v>
      </c>
      <c r="Z25" s="6" t="str">
        <f>IF(N25="","",COUNTIF(N24:N27,N25))</f>
        <v/>
      </c>
      <c r="AA25" s="6" t="str">
        <f>IF(R25="","",COUNTIF(R24:R27,R25))</f>
        <v/>
      </c>
      <c r="AB25" s="2"/>
      <c r="AC25" s="6"/>
      <c r="AF25" s="2" t="str">
        <f t="shared" si="0"/>
        <v>16 Iran-Nieuw-Zeeland</v>
      </c>
      <c r="AK25" s="2" t="s">
        <v>157</v>
      </c>
    </row>
    <row r="26" spans="1:37" ht="15" customHeight="1" x14ac:dyDescent="0.25">
      <c r="A26" s="2">
        <v>14</v>
      </c>
      <c r="B26" s="34">
        <v>46188.875</v>
      </c>
      <c r="C26" s="31">
        <v>46188.875</v>
      </c>
      <c r="D26" s="2" t="s">
        <v>113</v>
      </c>
      <c r="E26" s="2" t="s">
        <v>155</v>
      </c>
      <c r="F26" s="2" t="s">
        <v>61</v>
      </c>
      <c r="G26" s="2" t="s">
        <v>164</v>
      </c>
      <c r="H26" s="35"/>
      <c r="I26" s="6" t="s">
        <v>61</v>
      </c>
      <c r="J26" s="35"/>
      <c r="M26" s="2">
        <v>3</v>
      </c>
      <c r="N26" s="28"/>
      <c r="Q26" s="2">
        <v>3</v>
      </c>
      <c r="R26" s="28"/>
      <c r="W26" s="2" t="s">
        <v>106</v>
      </c>
      <c r="X26" s="21">
        <v>3</v>
      </c>
      <c r="Y26" s="21" t="s">
        <v>147</v>
      </c>
      <c r="Z26" s="6" t="str">
        <f>IF(N26="","",COUNTIF(N24:N27,N26))</f>
        <v/>
      </c>
      <c r="AA26" s="6" t="str">
        <f>IF(R26="","",COUNTIF(R24:R27,R26))</f>
        <v/>
      </c>
      <c r="AB26" s="2"/>
      <c r="AC26" s="6"/>
      <c r="AF26" s="2" t="str">
        <f t="shared" si="0"/>
        <v>17 Frankrijk-Senegal</v>
      </c>
      <c r="AK26" s="2" t="s">
        <v>160</v>
      </c>
    </row>
    <row r="27" spans="1:37" ht="15" customHeight="1" x14ac:dyDescent="0.25">
      <c r="A27" s="2">
        <v>15</v>
      </c>
      <c r="B27" s="34">
        <v>46189</v>
      </c>
      <c r="C27" s="31">
        <v>46189</v>
      </c>
      <c r="D27" s="2" t="s">
        <v>122</v>
      </c>
      <c r="E27" s="2" t="s">
        <v>162</v>
      </c>
      <c r="F27" s="2" t="s">
        <v>61</v>
      </c>
      <c r="G27" s="2" t="s">
        <v>159</v>
      </c>
      <c r="H27" s="35"/>
      <c r="I27" s="6" t="s">
        <v>61</v>
      </c>
      <c r="J27" s="35"/>
      <c r="M27" s="2">
        <v>4</v>
      </c>
      <c r="N27" s="28"/>
      <c r="Q27" s="2">
        <v>4</v>
      </c>
      <c r="R27" s="28"/>
      <c r="W27" s="2" t="s">
        <v>106</v>
      </c>
      <c r="X27" s="21">
        <v>4</v>
      </c>
      <c r="Y27" s="21" t="s">
        <v>150</v>
      </c>
      <c r="Z27" s="6" t="str">
        <f>IF(N27="","",COUNTIF(N24:N27,N27))</f>
        <v/>
      </c>
      <c r="AA27" s="6" t="str">
        <f>IF(R27="","",COUNTIF(R24:R27,R27))</f>
        <v/>
      </c>
      <c r="AB27" s="2"/>
      <c r="AC27" s="6"/>
      <c r="AF27" s="2" t="str">
        <f t="shared" si="0"/>
        <v>18 Irak-Noorwegen</v>
      </c>
      <c r="AK27" s="2" t="s">
        <v>163</v>
      </c>
    </row>
    <row r="28" spans="1:37" ht="15" customHeight="1" x14ac:dyDescent="0.25">
      <c r="A28" s="2">
        <v>16</v>
      </c>
      <c r="B28" s="34">
        <v>46189.125</v>
      </c>
      <c r="C28" s="31">
        <v>46189.125</v>
      </c>
      <c r="D28" s="2" t="s">
        <v>113</v>
      </c>
      <c r="E28" s="2" t="s">
        <v>158</v>
      </c>
      <c r="F28" s="2" t="s">
        <v>61</v>
      </c>
      <c r="G28" s="2" t="s">
        <v>161</v>
      </c>
      <c r="H28" s="35"/>
      <c r="I28" s="6" t="s">
        <v>61</v>
      </c>
      <c r="J28" s="35"/>
      <c r="N28" s="32" t="str">
        <f>IF(COUNTIF(Z24:Z27,"&gt;1")&gt;1,"Land dubbel ingevoerd!","")</f>
        <v/>
      </c>
      <c r="R28" s="32" t="str">
        <f>IF(COUNTIF(AA24:AA27,"&gt;1")&gt;1,"Land dubbel ingevoerd!","")</f>
        <v/>
      </c>
      <c r="W28" s="2" t="s">
        <v>110</v>
      </c>
      <c r="X28" s="21">
        <v>1</v>
      </c>
      <c r="Y28" s="21" t="s">
        <v>142</v>
      </c>
      <c r="Z28" s="6"/>
      <c r="AA28" s="6"/>
      <c r="AB28" s="2"/>
      <c r="AC28" s="29"/>
      <c r="AF28" s="2" t="str">
        <f t="shared" si="0"/>
        <v>19 Argentinië-Algerije</v>
      </c>
      <c r="AK28" s="2" t="s">
        <v>166</v>
      </c>
    </row>
    <row r="29" spans="1:37" ht="15" customHeight="1" x14ac:dyDescent="0.25">
      <c r="A29" s="2">
        <v>17</v>
      </c>
      <c r="B29" s="34">
        <v>46189.875</v>
      </c>
      <c r="C29" s="31">
        <v>46189.875</v>
      </c>
      <c r="D29" s="2" t="s">
        <v>127</v>
      </c>
      <c r="E29" s="2" t="s">
        <v>172</v>
      </c>
      <c r="F29" s="2" t="s">
        <v>61</v>
      </c>
      <c r="G29" s="2" t="s">
        <v>175</v>
      </c>
      <c r="H29" s="35"/>
      <c r="I29" s="6" t="s">
        <v>61</v>
      </c>
      <c r="J29" s="35"/>
      <c r="L29" s="2" t="s">
        <v>85</v>
      </c>
      <c r="M29" s="2" t="s">
        <v>127</v>
      </c>
      <c r="P29" s="2" t="s">
        <v>85</v>
      </c>
      <c r="Q29" s="2" t="s">
        <v>132</v>
      </c>
      <c r="W29" s="2" t="s">
        <v>110</v>
      </c>
      <c r="X29" s="21">
        <v>2</v>
      </c>
      <c r="Y29" s="21" t="s">
        <v>145</v>
      </c>
      <c r="Z29" s="6" t="str">
        <f>M29</f>
        <v>I</v>
      </c>
      <c r="AA29" s="6" t="str">
        <f>Q29</f>
        <v>J</v>
      </c>
      <c r="AB29" s="2"/>
      <c r="AC29" s="6"/>
      <c r="AF29" s="2" t="str">
        <f t="shared" si="0"/>
        <v>20 Oostenrijk-Jordanië</v>
      </c>
      <c r="AK29" s="2" t="s">
        <v>167</v>
      </c>
    </row>
    <row r="30" spans="1:37" ht="15" customHeight="1" x14ac:dyDescent="0.25">
      <c r="A30" s="2">
        <v>18</v>
      </c>
      <c r="B30" s="34">
        <v>46190</v>
      </c>
      <c r="C30" s="31">
        <v>46190</v>
      </c>
      <c r="D30" s="2" t="s">
        <v>127</v>
      </c>
      <c r="E30" s="2" t="s">
        <v>178</v>
      </c>
      <c r="F30" s="2" t="s">
        <v>61</v>
      </c>
      <c r="G30" s="2" t="s">
        <v>169</v>
      </c>
      <c r="H30" s="35"/>
      <c r="I30" s="6" t="s">
        <v>61</v>
      </c>
      <c r="J30" s="35"/>
      <c r="M30" s="2">
        <v>1</v>
      </c>
      <c r="N30" s="28"/>
      <c r="Q30" s="2">
        <v>1</v>
      </c>
      <c r="R30" s="28"/>
      <c r="W30" s="2" t="s">
        <v>110</v>
      </c>
      <c r="X30" s="21">
        <v>3</v>
      </c>
      <c r="Y30" s="21" t="s">
        <v>148</v>
      </c>
      <c r="Z30" s="29" t="str">
        <f>IF(N30="","",COUNTIF(N30:N33,N30))</f>
        <v/>
      </c>
      <c r="AA30" s="29" t="str">
        <f>IF(R30="","",COUNTIF(R30:R33,R30))</f>
        <v/>
      </c>
      <c r="AB30" s="2"/>
      <c r="AC30" s="6"/>
      <c r="AF30" s="2" t="str">
        <f t="shared" si="0"/>
        <v>21 Portugal-Congo</v>
      </c>
      <c r="AK30" s="2" t="s">
        <v>168</v>
      </c>
    </row>
    <row r="31" spans="1:37" ht="15" customHeight="1" x14ac:dyDescent="0.25">
      <c r="A31" s="2">
        <v>19</v>
      </c>
      <c r="B31" s="34">
        <v>46190.125</v>
      </c>
      <c r="C31" s="31">
        <v>46190.125</v>
      </c>
      <c r="D31" s="2" t="s">
        <v>132</v>
      </c>
      <c r="E31" s="2" t="s">
        <v>173</v>
      </c>
      <c r="F31" s="2" t="s">
        <v>61</v>
      </c>
      <c r="G31" s="2" t="s">
        <v>176</v>
      </c>
      <c r="H31" s="35"/>
      <c r="I31" s="6" t="s">
        <v>61</v>
      </c>
      <c r="J31" s="35"/>
      <c r="M31" s="2">
        <v>2</v>
      </c>
      <c r="N31" s="28"/>
      <c r="Q31" s="2">
        <v>2</v>
      </c>
      <c r="R31" s="28"/>
      <c r="W31" s="2" t="s">
        <v>110</v>
      </c>
      <c r="X31" s="21">
        <v>4</v>
      </c>
      <c r="Y31" s="21" t="s">
        <v>151</v>
      </c>
      <c r="Z31" s="6" t="str">
        <f>IF(N31="","",COUNTIF(N30:N33,N31))</f>
        <v/>
      </c>
      <c r="AA31" s="6" t="str">
        <f>IF(R31="","",COUNTIF(R30:R33,R31))</f>
        <v/>
      </c>
      <c r="AB31" s="2"/>
      <c r="AC31" s="6"/>
      <c r="AF31" s="2" t="str">
        <f t="shared" si="0"/>
        <v>22 Engeland-Kroatië</v>
      </c>
      <c r="AK31" s="2" t="s">
        <v>171</v>
      </c>
    </row>
    <row r="32" spans="1:37" ht="15" customHeight="1" x14ac:dyDescent="0.25">
      <c r="A32" s="2">
        <v>20</v>
      </c>
      <c r="B32" s="34">
        <v>46190.25</v>
      </c>
      <c r="C32" s="31">
        <v>46190.25</v>
      </c>
      <c r="D32" s="2" t="s">
        <v>132</v>
      </c>
      <c r="E32" s="2" t="s">
        <v>170</v>
      </c>
      <c r="F32" s="2" t="s">
        <v>61</v>
      </c>
      <c r="G32" s="2" t="s">
        <v>179</v>
      </c>
      <c r="H32" s="35"/>
      <c r="I32" s="6" t="s">
        <v>61</v>
      </c>
      <c r="J32" s="35"/>
      <c r="M32" s="2">
        <v>3</v>
      </c>
      <c r="N32" s="28"/>
      <c r="Q32" s="2">
        <v>3</v>
      </c>
      <c r="R32" s="28"/>
      <c r="W32" s="2" t="s">
        <v>113</v>
      </c>
      <c r="X32" s="21">
        <v>1</v>
      </c>
      <c r="Y32" s="21" t="s">
        <v>155</v>
      </c>
      <c r="Z32" s="6" t="str">
        <f>IF(N32="","",COUNTIF(N30:N33,N32))</f>
        <v/>
      </c>
      <c r="AA32" s="6" t="str">
        <f>IF(R32="","",COUNTIF(R30:R33,R32))</f>
        <v/>
      </c>
      <c r="AB32" s="2"/>
      <c r="AF32" s="2" t="str">
        <f t="shared" si="0"/>
        <v>23 Ghana-Panama</v>
      </c>
      <c r="AK32" s="2" t="s">
        <v>174</v>
      </c>
    </row>
    <row r="33" spans="1:37" ht="15" customHeight="1" x14ac:dyDescent="0.25">
      <c r="A33" s="2">
        <v>21</v>
      </c>
      <c r="B33" s="34">
        <v>46190.791666666664</v>
      </c>
      <c r="C33" s="31">
        <v>46190.791666666664</v>
      </c>
      <c r="D33" s="2" t="s">
        <v>136</v>
      </c>
      <c r="E33" s="2" t="s">
        <v>183</v>
      </c>
      <c r="F33" s="2" t="s">
        <v>61</v>
      </c>
      <c r="G33" s="2" t="s">
        <v>186</v>
      </c>
      <c r="H33" s="35"/>
      <c r="I33" s="6" t="s">
        <v>61</v>
      </c>
      <c r="J33" s="35"/>
      <c r="M33" s="2">
        <v>4</v>
      </c>
      <c r="N33" s="28"/>
      <c r="Q33" s="2">
        <v>4</v>
      </c>
      <c r="R33" s="28"/>
      <c r="W33" s="2" t="s">
        <v>113</v>
      </c>
      <c r="X33" s="21">
        <v>2</v>
      </c>
      <c r="Y33" s="21" t="s">
        <v>158</v>
      </c>
      <c r="Z33" s="6" t="str">
        <f>IF(N33="","",COUNTIF(N30:N33,N33))</f>
        <v/>
      </c>
      <c r="AA33" s="6" t="str">
        <f>IF(R33="","",COUNTIF(R30:R33,R33))</f>
        <v/>
      </c>
      <c r="AB33" s="2"/>
      <c r="AF33" s="2" t="str">
        <f t="shared" si="0"/>
        <v>24 Oezbekistan-Colombia</v>
      </c>
      <c r="AK33" s="2" t="s">
        <v>177</v>
      </c>
    </row>
    <row r="34" spans="1:37" ht="15" customHeight="1" x14ac:dyDescent="0.25">
      <c r="A34" s="2">
        <v>22</v>
      </c>
      <c r="B34" s="34">
        <v>46190.916666666664</v>
      </c>
      <c r="C34" s="31">
        <v>46190.916666666664</v>
      </c>
      <c r="D34" s="2" t="s">
        <v>138</v>
      </c>
      <c r="E34" s="2" t="s">
        <v>184</v>
      </c>
      <c r="F34" s="2" t="s">
        <v>61</v>
      </c>
      <c r="G34" s="2" t="s">
        <v>187</v>
      </c>
      <c r="H34" s="35"/>
      <c r="I34" s="6" t="s">
        <v>61</v>
      </c>
      <c r="J34" s="35"/>
      <c r="N34" s="32" t="str">
        <f>IF(COUNTIF(Z30:Z33,"&gt;1")&gt;1,"Land dubbel ingevoerd!","")</f>
        <v/>
      </c>
      <c r="R34" s="32" t="str">
        <f>IF(COUNTIF(AA30:AA33,"&gt;1")&gt;1,"Land dubbel ingevoerd!","")</f>
        <v/>
      </c>
      <c r="W34" s="2" t="s">
        <v>113</v>
      </c>
      <c r="X34" s="21">
        <v>3</v>
      </c>
      <c r="Y34" s="21" t="s">
        <v>161</v>
      </c>
      <c r="Z34" s="6"/>
      <c r="AA34" s="6"/>
      <c r="AB34" s="2"/>
      <c r="AC34" s="29"/>
      <c r="AF34" s="2" t="str">
        <f t="shared" si="0"/>
        <v>25 Tsjechië-Zuid-Afrika</v>
      </c>
      <c r="AK34" s="2" t="s">
        <v>180</v>
      </c>
    </row>
    <row r="35" spans="1:37" ht="15" customHeight="1" x14ac:dyDescent="0.25">
      <c r="A35" s="2">
        <v>23</v>
      </c>
      <c r="B35" s="34">
        <v>46191.041666666664</v>
      </c>
      <c r="C35" s="31">
        <v>46191.041666666664</v>
      </c>
      <c r="D35" s="2" t="s">
        <v>138</v>
      </c>
      <c r="E35" s="2" t="s">
        <v>190</v>
      </c>
      <c r="F35" s="2" t="s">
        <v>61</v>
      </c>
      <c r="G35" s="2" t="s">
        <v>193</v>
      </c>
      <c r="H35" s="35"/>
      <c r="I35" s="6" t="s">
        <v>61</v>
      </c>
      <c r="J35" s="35"/>
      <c r="L35" s="2" t="s">
        <v>85</v>
      </c>
      <c r="M35" s="2" t="s">
        <v>136</v>
      </c>
      <c r="P35" s="2" t="s">
        <v>85</v>
      </c>
      <c r="Q35" s="2" t="s">
        <v>138</v>
      </c>
      <c r="W35" s="2" t="s">
        <v>113</v>
      </c>
      <c r="X35" s="21">
        <v>4</v>
      </c>
      <c r="Y35" s="21" t="s">
        <v>164</v>
      </c>
      <c r="Z35" s="6" t="str">
        <f>M35</f>
        <v>K</v>
      </c>
      <c r="AA35" s="6" t="str">
        <f>Q35</f>
        <v>L</v>
      </c>
      <c r="AB35" s="2"/>
      <c r="AC35" s="29"/>
      <c r="AF35" s="2" t="str">
        <f t="shared" si="0"/>
        <v>26 Zwitserland-Bosnië-Herzegovina</v>
      </c>
      <c r="AK35" s="2" t="s">
        <v>181</v>
      </c>
    </row>
    <row r="36" spans="1:37" ht="15" customHeight="1" x14ac:dyDescent="0.25">
      <c r="A36" s="2">
        <v>24</v>
      </c>
      <c r="B36" s="34">
        <v>46191.166666666664</v>
      </c>
      <c r="C36" s="31">
        <v>46191.166666666664</v>
      </c>
      <c r="D36" s="2" t="s">
        <v>136</v>
      </c>
      <c r="E36" s="2" t="s">
        <v>192</v>
      </c>
      <c r="F36" s="2" t="s">
        <v>61</v>
      </c>
      <c r="G36" s="2" t="s">
        <v>189</v>
      </c>
      <c r="H36" s="35"/>
      <c r="I36" s="6" t="s">
        <v>61</v>
      </c>
      <c r="J36" s="35"/>
      <c r="M36" s="2">
        <v>1</v>
      </c>
      <c r="N36" s="28"/>
      <c r="Q36" s="2">
        <v>1</v>
      </c>
      <c r="R36" s="28"/>
      <c r="W36" s="2" t="s">
        <v>122</v>
      </c>
      <c r="X36" s="21">
        <v>1</v>
      </c>
      <c r="Y36" s="21" t="s">
        <v>156</v>
      </c>
      <c r="Z36" s="29" t="str">
        <f>IF(N36="","",COUNTIF(N36:N39,N36))</f>
        <v/>
      </c>
      <c r="AA36" s="29" t="str">
        <f>IF(R36="","",COUNTIF(R36:R39,R36))</f>
        <v/>
      </c>
      <c r="AB36" s="2"/>
      <c r="AC36" s="29"/>
      <c r="AF36" s="2" t="str">
        <f t="shared" si="0"/>
        <v>27 Canada-Qatar</v>
      </c>
      <c r="AK36" s="2" t="s">
        <v>182</v>
      </c>
    </row>
    <row r="37" spans="1:37" ht="15" customHeight="1" x14ac:dyDescent="0.25">
      <c r="A37" s="2">
        <v>25</v>
      </c>
      <c r="B37" s="34">
        <v>46191.75</v>
      </c>
      <c r="C37" s="31">
        <v>46191.75</v>
      </c>
      <c r="D37" s="2" t="s">
        <v>86</v>
      </c>
      <c r="E37" s="2" t="s">
        <v>94</v>
      </c>
      <c r="F37" s="2" t="s">
        <v>61</v>
      </c>
      <c r="G37" s="2" t="s">
        <v>99</v>
      </c>
      <c r="H37" s="35"/>
      <c r="I37" s="6" t="s">
        <v>61</v>
      </c>
      <c r="J37" s="35"/>
      <c r="M37" s="2">
        <v>2</v>
      </c>
      <c r="N37" s="28"/>
      <c r="Q37" s="2">
        <v>2</v>
      </c>
      <c r="R37" s="28"/>
      <c r="W37" s="2" t="s">
        <v>122</v>
      </c>
      <c r="X37" s="21">
        <v>2</v>
      </c>
      <c r="Y37" s="21" t="s">
        <v>159</v>
      </c>
      <c r="Z37" s="6" t="str">
        <f>IF(N37="","",COUNTIF(N36:N39,N37))</f>
        <v/>
      </c>
      <c r="AA37" s="6" t="str">
        <f>IF(R37="","",COUNTIF(R36:R39,R37))</f>
        <v/>
      </c>
      <c r="AB37" s="2"/>
      <c r="AC37" s="29"/>
      <c r="AF37" s="2" t="str">
        <f t="shared" si="0"/>
        <v>28 Mexico-Zuid-Korea</v>
      </c>
      <c r="AK37" s="2" t="s">
        <v>185</v>
      </c>
    </row>
    <row r="38" spans="1:37" ht="15" customHeight="1" x14ac:dyDescent="0.25">
      <c r="A38" s="2">
        <v>26</v>
      </c>
      <c r="B38" s="34">
        <v>46191.875</v>
      </c>
      <c r="C38" s="31">
        <v>46191.875</v>
      </c>
      <c r="D38" s="2" t="s">
        <v>87</v>
      </c>
      <c r="E38" s="2" t="s">
        <v>91</v>
      </c>
      <c r="F38" s="2" t="s">
        <v>61</v>
      </c>
      <c r="G38" s="2" t="s">
        <v>95</v>
      </c>
      <c r="H38" s="35"/>
      <c r="I38" s="6" t="s">
        <v>61</v>
      </c>
      <c r="J38" s="35"/>
      <c r="M38" s="2">
        <v>3</v>
      </c>
      <c r="N38" s="28"/>
      <c r="Q38" s="2">
        <v>3</v>
      </c>
      <c r="R38" s="28"/>
      <c r="W38" s="2" t="s">
        <v>122</v>
      </c>
      <c r="X38" s="21">
        <v>3</v>
      </c>
      <c r="Y38" s="21" t="s">
        <v>162</v>
      </c>
      <c r="Z38" s="6" t="str">
        <f>IF(N38="","",COUNTIF(N36:N39,N38))</f>
        <v/>
      </c>
      <c r="AA38" s="6" t="str">
        <f>IF(R38="","",COUNTIF(R36:R39,R38))</f>
        <v/>
      </c>
      <c r="AB38" s="2"/>
      <c r="AF38" s="2" t="str">
        <f t="shared" si="0"/>
        <v>29 USA-Australië</v>
      </c>
      <c r="AK38" s="2" t="s">
        <v>188</v>
      </c>
    </row>
    <row r="39" spans="1:37" ht="15" customHeight="1" x14ac:dyDescent="0.25">
      <c r="A39" s="2">
        <v>27</v>
      </c>
      <c r="B39" s="34">
        <v>46192</v>
      </c>
      <c r="C39" s="31">
        <v>46192</v>
      </c>
      <c r="D39" s="2" t="s">
        <v>87</v>
      </c>
      <c r="E39" s="2" t="s">
        <v>100</v>
      </c>
      <c r="F39" s="2" t="s">
        <v>61</v>
      </c>
      <c r="G39" s="2" t="s">
        <v>105</v>
      </c>
      <c r="H39" s="35"/>
      <c r="I39" s="6" t="s">
        <v>61</v>
      </c>
      <c r="J39" s="35"/>
      <c r="M39" s="2">
        <v>4</v>
      </c>
      <c r="N39" s="28"/>
      <c r="Q39" s="2">
        <v>4</v>
      </c>
      <c r="R39" s="28"/>
      <c r="W39" s="2" t="s">
        <v>122</v>
      </c>
      <c r="X39" s="21">
        <v>4</v>
      </c>
      <c r="Y39" s="21" t="s">
        <v>165</v>
      </c>
      <c r="Z39" s="6" t="str">
        <f>IF(N39="","",COUNTIF(N36:N39,N39))</f>
        <v/>
      </c>
      <c r="AA39" s="6" t="str">
        <f>IF(R39="","",COUNTIF(R36:R39,R39))</f>
        <v/>
      </c>
      <c r="AB39" s="2"/>
      <c r="AF39" s="2" t="str">
        <f t="shared" si="0"/>
        <v>30 Schotland-Marokko</v>
      </c>
      <c r="AK39" s="2" t="s">
        <v>191</v>
      </c>
    </row>
    <row r="40" spans="1:37" ht="15" customHeight="1" x14ac:dyDescent="0.25">
      <c r="A40" s="2">
        <v>28</v>
      </c>
      <c r="B40" s="34">
        <v>46192.125</v>
      </c>
      <c r="C40" s="31">
        <v>46192.125</v>
      </c>
      <c r="D40" s="2" t="s">
        <v>86</v>
      </c>
      <c r="E40" s="2" t="s">
        <v>90</v>
      </c>
      <c r="F40" s="2" t="s">
        <v>61</v>
      </c>
      <c r="G40" s="2" t="s">
        <v>104</v>
      </c>
      <c r="H40" s="35"/>
      <c r="I40" s="6" t="s">
        <v>61</v>
      </c>
      <c r="J40" s="35"/>
      <c r="N40" s="32" t="str">
        <f>IF(COUNTIF(Z36:Z39,"&gt;1")&gt;1,"Land dubbel ingevoerd!","")</f>
        <v/>
      </c>
      <c r="R40" s="32" t="str">
        <f>IF(COUNTIF(AA36:AA39,"&gt;1")&gt;1,"Land dubbel ingevoerd!","")</f>
        <v/>
      </c>
      <c r="W40" s="2" t="s">
        <v>127</v>
      </c>
      <c r="X40" s="21">
        <v>1</v>
      </c>
      <c r="Y40" s="21" t="s">
        <v>172</v>
      </c>
      <c r="Z40" s="6"/>
      <c r="AA40" s="6"/>
      <c r="AB40" s="2"/>
      <c r="AF40" s="2" t="str">
        <f t="shared" si="0"/>
        <v>31 Brazilië-Haïti</v>
      </c>
      <c r="AK40" s="2" t="s">
        <v>194</v>
      </c>
    </row>
    <row r="41" spans="1:37" ht="15" customHeight="1" x14ac:dyDescent="0.25">
      <c r="A41" s="2">
        <v>29</v>
      </c>
      <c r="B41" s="34">
        <v>46192.875</v>
      </c>
      <c r="C41" s="31">
        <v>46192.875</v>
      </c>
      <c r="D41" s="2" t="s">
        <v>101</v>
      </c>
      <c r="E41" s="2" t="s">
        <v>131</v>
      </c>
      <c r="F41" s="2" t="s">
        <v>61</v>
      </c>
      <c r="G41" s="2" t="s">
        <v>126</v>
      </c>
      <c r="H41" s="35"/>
      <c r="I41" s="6" t="s">
        <v>61</v>
      </c>
      <c r="J41" s="35"/>
      <c r="L41" s="47" t="s">
        <v>196</v>
      </c>
      <c r="M41" s="47"/>
      <c r="N41" s="47"/>
      <c r="O41" s="47"/>
      <c r="P41" s="47"/>
      <c r="Q41" s="47"/>
      <c r="R41" s="47"/>
      <c r="W41" s="2" t="s">
        <v>127</v>
      </c>
      <c r="X41" s="21">
        <v>2</v>
      </c>
      <c r="Y41" s="21" t="s">
        <v>178</v>
      </c>
      <c r="Z41" s="6"/>
      <c r="AA41" s="6"/>
      <c r="AB41" s="2"/>
      <c r="AF41" s="2" t="str">
        <f t="shared" si="0"/>
        <v>32 Turkije-Paraguay</v>
      </c>
      <c r="AK41" s="2" t="s">
        <v>195</v>
      </c>
    </row>
    <row r="42" spans="1:37" ht="15" customHeight="1" x14ac:dyDescent="0.25">
      <c r="A42" s="2">
        <v>30</v>
      </c>
      <c r="B42" s="34">
        <v>46193</v>
      </c>
      <c r="C42" s="31">
        <v>46193</v>
      </c>
      <c r="D42" s="2" t="s">
        <v>98</v>
      </c>
      <c r="E42" s="2" t="s">
        <v>120</v>
      </c>
      <c r="F42" s="2" t="s">
        <v>61</v>
      </c>
      <c r="G42" s="2" t="s">
        <v>134</v>
      </c>
      <c r="H42" s="35"/>
      <c r="I42" s="6" t="s">
        <v>61</v>
      </c>
      <c r="J42" s="35"/>
      <c r="L42" s="49" t="str">
        <f>IF(COUNTA(N44:N47,R44:R47,N50:N57,R50:R57,N60:N67,R60:R63,N70:N71,R70)=39,"","Je hebt 'de laatste landen' en/of kampioen nog niet volledig ingevuld.")</f>
        <v>Je hebt 'de laatste landen' en/of kampioen nog niet volledig ingevuld.</v>
      </c>
      <c r="M42" s="49"/>
      <c r="N42" s="49"/>
      <c r="O42" s="49"/>
      <c r="P42" s="49"/>
      <c r="Q42" s="49"/>
      <c r="R42" s="49"/>
      <c r="W42" s="2" t="s">
        <v>127</v>
      </c>
      <c r="X42" s="21">
        <v>3</v>
      </c>
      <c r="Y42" s="21" t="s">
        <v>169</v>
      </c>
      <c r="Z42" s="6"/>
      <c r="AA42" s="6"/>
      <c r="AB42" s="2"/>
      <c r="AF42" s="2" t="str">
        <f t="shared" si="0"/>
        <v>33 Nederland-Zweden</v>
      </c>
      <c r="AK42" s="2" t="s">
        <v>197</v>
      </c>
    </row>
    <row r="43" spans="1:37" ht="15" customHeight="1" x14ac:dyDescent="0.25">
      <c r="A43" s="2">
        <v>31</v>
      </c>
      <c r="B43" s="34">
        <v>46193.104166666664</v>
      </c>
      <c r="C43" s="31">
        <v>46193.104166666664</v>
      </c>
      <c r="D43" s="2" t="s">
        <v>98</v>
      </c>
      <c r="E43" s="2" t="s">
        <v>130</v>
      </c>
      <c r="F43" s="2" t="s">
        <v>61</v>
      </c>
      <c r="G43" s="2" t="s">
        <v>125</v>
      </c>
      <c r="H43" s="35"/>
      <c r="I43" s="6" t="s">
        <v>61</v>
      </c>
      <c r="J43" s="35"/>
      <c r="L43" s="36" t="s">
        <v>199</v>
      </c>
      <c r="M43" s="37"/>
      <c r="N43" s="38"/>
      <c r="W43" s="2" t="s">
        <v>127</v>
      </c>
      <c r="X43" s="21">
        <v>4</v>
      </c>
      <c r="Y43" s="21" t="s">
        <v>175</v>
      </c>
      <c r="Z43" s="6" t="s">
        <v>200</v>
      </c>
      <c r="AB43" s="2"/>
      <c r="AF43" s="2" t="str">
        <f t="shared" si="0"/>
        <v>34 Duitsland-Ivoorkust</v>
      </c>
      <c r="AK43" s="2" t="s">
        <v>198</v>
      </c>
    </row>
    <row r="44" spans="1:37" ht="15" customHeight="1" x14ac:dyDescent="0.25">
      <c r="A44" s="2">
        <v>32</v>
      </c>
      <c r="B44" s="34">
        <v>46193.208333333336</v>
      </c>
      <c r="C44" s="31">
        <v>46193.208333333336</v>
      </c>
      <c r="D44" s="2" t="s">
        <v>101</v>
      </c>
      <c r="E44" s="2" t="s">
        <v>121</v>
      </c>
      <c r="F44" s="2" t="s">
        <v>61</v>
      </c>
      <c r="G44" s="2" t="s">
        <v>135</v>
      </c>
      <c r="H44" s="35"/>
      <c r="I44" s="6" t="s">
        <v>61</v>
      </c>
      <c r="J44" s="35"/>
      <c r="M44" s="2">
        <v>1</v>
      </c>
      <c r="N44" s="28"/>
      <c r="Q44" s="2">
        <v>5</v>
      </c>
      <c r="R44" s="28"/>
      <c r="W44" s="2" t="s">
        <v>132</v>
      </c>
      <c r="X44" s="21">
        <v>1</v>
      </c>
      <c r="Y44" s="21" t="s">
        <v>170</v>
      </c>
      <c r="Z44" s="29" t="str">
        <f>IF(N44="","",COUNTIF($N$44:$R$47,N44))</f>
        <v/>
      </c>
      <c r="AA44" s="29" t="str">
        <f>IF(R44="","",COUNTIF($N$44:$R$47,R44))</f>
        <v/>
      </c>
      <c r="AB44" s="2"/>
      <c r="AF44" s="2" t="str">
        <f t="shared" si="0"/>
        <v>35 Ecuador-Curacao</v>
      </c>
      <c r="AK44" s="2" t="s">
        <v>201</v>
      </c>
    </row>
    <row r="45" spans="1:37" ht="15" customHeight="1" x14ac:dyDescent="0.25">
      <c r="A45" s="2">
        <v>33</v>
      </c>
      <c r="B45" s="34">
        <v>46193.791666666664</v>
      </c>
      <c r="C45" s="31">
        <v>46193.791666666664</v>
      </c>
      <c r="D45" s="2" t="s">
        <v>110</v>
      </c>
      <c r="E45" s="2" t="s">
        <v>142</v>
      </c>
      <c r="F45" s="2" t="s">
        <v>61</v>
      </c>
      <c r="G45" s="2" t="s">
        <v>145</v>
      </c>
      <c r="H45" s="35"/>
      <c r="I45" s="6" t="s">
        <v>61</v>
      </c>
      <c r="J45" s="35"/>
      <c r="M45" s="2">
        <v>2</v>
      </c>
      <c r="N45" s="28"/>
      <c r="Q45" s="2">
        <v>6</v>
      </c>
      <c r="R45" s="28"/>
      <c r="W45" s="2" t="s">
        <v>132</v>
      </c>
      <c r="X45" s="21">
        <v>2</v>
      </c>
      <c r="Y45" s="21" t="s">
        <v>173</v>
      </c>
      <c r="Z45" s="29" t="str">
        <f>IF(N45="","",COUNTIF($N$44:$R$47,N45))</f>
        <v/>
      </c>
      <c r="AA45" s="29" t="str">
        <f>IF(R45="","",COUNTIF($N$44:$R$47,R45))</f>
        <v/>
      </c>
      <c r="AB45" s="29"/>
      <c r="AF45" s="2" t="str">
        <f t="shared" si="0"/>
        <v>36 Tunesië-Japan</v>
      </c>
      <c r="AK45" s="2" t="s">
        <v>202</v>
      </c>
    </row>
    <row r="46" spans="1:37" ht="15" customHeight="1" x14ac:dyDescent="0.25">
      <c r="A46" s="2">
        <v>34</v>
      </c>
      <c r="B46" s="34">
        <v>46193.916666666664</v>
      </c>
      <c r="C46" s="31">
        <v>46193.916666666664</v>
      </c>
      <c r="D46" s="2" t="s">
        <v>106</v>
      </c>
      <c r="E46" s="2" t="s">
        <v>141</v>
      </c>
      <c r="F46" s="2" t="s">
        <v>61</v>
      </c>
      <c r="G46" s="2" t="s">
        <v>144</v>
      </c>
      <c r="H46" s="35"/>
      <c r="I46" s="6" t="s">
        <v>61</v>
      </c>
      <c r="J46" s="35"/>
      <c r="M46" s="2">
        <v>3</v>
      </c>
      <c r="N46" s="28"/>
      <c r="Q46" s="2">
        <v>7</v>
      </c>
      <c r="R46" s="28"/>
      <c r="W46" s="2" t="s">
        <v>132</v>
      </c>
      <c r="X46" s="21">
        <v>3</v>
      </c>
      <c r="Y46" s="21" t="s">
        <v>176</v>
      </c>
      <c r="Z46" s="29" t="str">
        <f>IF(N46="","",COUNTIF($N$44:$R$47,N46))</f>
        <v/>
      </c>
      <c r="AA46" s="29" t="str">
        <f>IF(R46="","",COUNTIF($N$44:$R$47,R46))</f>
        <v/>
      </c>
      <c r="AF46" s="2" t="str">
        <f t="shared" si="0"/>
        <v>37 Spanje-Saoedi-Arabië</v>
      </c>
      <c r="AK46" s="2" t="s">
        <v>271</v>
      </c>
    </row>
    <row r="47" spans="1:37" ht="15" customHeight="1" x14ac:dyDescent="0.25">
      <c r="A47" s="2">
        <v>35</v>
      </c>
      <c r="B47" s="34">
        <v>46194.083333333336</v>
      </c>
      <c r="C47" s="31">
        <v>46194.083333333336</v>
      </c>
      <c r="D47" s="2" t="s">
        <v>106</v>
      </c>
      <c r="E47" s="2" t="s">
        <v>147</v>
      </c>
      <c r="F47" s="2" t="s">
        <v>61</v>
      </c>
      <c r="G47" s="2" t="s">
        <v>150</v>
      </c>
      <c r="H47" s="35"/>
      <c r="I47" s="6" t="s">
        <v>61</v>
      </c>
      <c r="J47" s="35"/>
      <c r="M47" s="2">
        <v>4</v>
      </c>
      <c r="N47" s="28"/>
      <c r="Q47" s="2">
        <v>8</v>
      </c>
      <c r="R47" s="28"/>
      <c r="W47" s="2" t="s">
        <v>132</v>
      </c>
      <c r="X47" s="21">
        <v>4</v>
      </c>
      <c r="Y47" s="21" t="s">
        <v>179</v>
      </c>
      <c r="Z47" s="29" t="str">
        <f>IF(N47="","",COUNTIF($N$44:$R$47,N47))</f>
        <v/>
      </c>
      <c r="AA47" s="29" t="str">
        <f>IF(R47="","",COUNTIF($N$44:$R$47,R47))</f>
        <v/>
      </c>
      <c r="AF47" s="2" t="str">
        <f t="shared" si="0"/>
        <v>38 België-Iran</v>
      </c>
    </row>
    <row r="48" spans="1:37" ht="15" customHeight="1" x14ac:dyDescent="0.25">
      <c r="A48" s="2">
        <v>36</v>
      </c>
      <c r="B48" s="34">
        <v>46194.25</v>
      </c>
      <c r="C48" s="31">
        <v>46194.25</v>
      </c>
      <c r="D48" s="2" t="s">
        <v>110</v>
      </c>
      <c r="E48" s="2" t="s">
        <v>151</v>
      </c>
      <c r="F48" s="2" t="s">
        <v>61</v>
      </c>
      <c r="G48" s="2" t="s">
        <v>148</v>
      </c>
      <c r="H48" s="35"/>
      <c r="I48" s="6" t="s">
        <v>61</v>
      </c>
      <c r="J48" s="35"/>
      <c r="N48" s="32" t="str">
        <f>IF(COUNTIF(Z44:AA47,"&gt;1")&gt;1,"Land dubbel ingevoerd!","")</f>
        <v/>
      </c>
      <c r="W48" s="2" t="s">
        <v>136</v>
      </c>
      <c r="X48" s="21">
        <v>1</v>
      </c>
      <c r="Y48" s="21" t="s">
        <v>183</v>
      </c>
      <c r="Z48" s="29"/>
      <c r="AF48" s="2" t="str">
        <f t="shared" si="0"/>
        <v>39 Uruguay-Kaapverdië</v>
      </c>
    </row>
    <row r="49" spans="1:32" ht="15" customHeight="1" x14ac:dyDescent="0.25">
      <c r="A49" s="2">
        <v>37</v>
      </c>
      <c r="B49" s="34">
        <v>46194.75</v>
      </c>
      <c r="C49" s="31">
        <v>46194.75</v>
      </c>
      <c r="D49" s="2" t="s">
        <v>122</v>
      </c>
      <c r="E49" s="2" t="s">
        <v>156</v>
      </c>
      <c r="F49" s="2" t="s">
        <v>61</v>
      </c>
      <c r="G49" s="2" t="s">
        <v>162</v>
      </c>
      <c r="H49" s="35"/>
      <c r="I49" s="6" t="s">
        <v>61</v>
      </c>
      <c r="J49" s="35"/>
      <c r="L49" s="47" t="s">
        <v>203</v>
      </c>
      <c r="M49" s="47"/>
      <c r="N49" s="47"/>
      <c r="O49" s="47"/>
      <c r="P49" s="47"/>
      <c r="Q49" s="47"/>
      <c r="R49" s="47"/>
      <c r="W49" s="2" t="s">
        <v>136</v>
      </c>
      <c r="X49" s="21">
        <v>2</v>
      </c>
      <c r="Y49" s="21" t="s">
        <v>189</v>
      </c>
      <c r="Z49" s="29">
        <v>16</v>
      </c>
      <c r="AF49" s="2" t="str">
        <f t="shared" si="0"/>
        <v>40 Nieuw-Zeeland-Egypte</v>
      </c>
    </row>
    <row r="50" spans="1:32" ht="15" customHeight="1" x14ac:dyDescent="0.25">
      <c r="A50" s="2">
        <v>38</v>
      </c>
      <c r="B50" s="34">
        <v>46194.875</v>
      </c>
      <c r="C50" s="31">
        <v>46194.875</v>
      </c>
      <c r="D50" s="2" t="s">
        <v>113</v>
      </c>
      <c r="E50" s="2" t="s">
        <v>155</v>
      </c>
      <c r="F50" s="2" t="s">
        <v>61</v>
      </c>
      <c r="G50" s="2" t="s">
        <v>158</v>
      </c>
      <c r="H50" s="35"/>
      <c r="I50" s="6" t="s">
        <v>61</v>
      </c>
      <c r="J50" s="35"/>
      <c r="M50" s="2">
        <v>1</v>
      </c>
      <c r="N50" s="28"/>
      <c r="Q50" s="2">
        <v>9</v>
      </c>
      <c r="R50" s="28"/>
      <c r="W50" s="2" t="s">
        <v>136</v>
      </c>
      <c r="X50" s="21">
        <v>3</v>
      </c>
      <c r="Y50" s="21" t="s">
        <v>192</v>
      </c>
      <c r="Z50" s="29" t="str">
        <f>IF(N50="","",COUNTIF($N$50:$R$57,N50))</f>
        <v/>
      </c>
      <c r="AA50" s="29" t="str">
        <f t="shared" ref="AA50:AA57" si="1">IF(R50="","",COUNTIF($N$50:$R$57,R50))</f>
        <v/>
      </c>
      <c r="AF50" s="2" t="str">
        <f t="shared" si="0"/>
        <v>41 Argentinië-Oostenrijk</v>
      </c>
    </row>
    <row r="51" spans="1:32" ht="15" customHeight="1" x14ac:dyDescent="0.25">
      <c r="A51" s="2">
        <v>39</v>
      </c>
      <c r="B51" s="34">
        <v>46195</v>
      </c>
      <c r="C51" s="31">
        <v>46195</v>
      </c>
      <c r="D51" s="2" t="s">
        <v>122</v>
      </c>
      <c r="E51" s="2" t="s">
        <v>159</v>
      </c>
      <c r="F51" s="2" t="s">
        <v>61</v>
      </c>
      <c r="G51" s="2" t="s">
        <v>165</v>
      </c>
      <c r="H51" s="35"/>
      <c r="I51" s="6" t="s">
        <v>61</v>
      </c>
      <c r="J51" s="35"/>
      <c r="M51" s="2">
        <v>2</v>
      </c>
      <c r="N51" s="28"/>
      <c r="Q51" s="2">
        <v>10</v>
      </c>
      <c r="R51" s="28"/>
      <c r="W51" s="2" t="s">
        <v>136</v>
      </c>
      <c r="X51" s="21">
        <v>4</v>
      </c>
      <c r="Y51" s="21" t="s">
        <v>186</v>
      </c>
      <c r="Z51" s="29" t="str">
        <f t="shared" ref="Z51:Z57" si="2">IF(N51="","",COUNTIF($N$50:$R$57,N51))</f>
        <v/>
      </c>
      <c r="AA51" s="29" t="str">
        <f t="shared" si="1"/>
        <v/>
      </c>
      <c r="AF51" s="2" t="str">
        <f t="shared" si="0"/>
        <v>42 Frankrijk-Irak</v>
      </c>
    </row>
    <row r="52" spans="1:32" ht="15" customHeight="1" x14ac:dyDescent="0.25">
      <c r="A52" s="2">
        <v>40</v>
      </c>
      <c r="B52" s="34">
        <v>46195.125</v>
      </c>
      <c r="C52" s="31">
        <v>46195.125</v>
      </c>
      <c r="D52" s="2" t="s">
        <v>113</v>
      </c>
      <c r="E52" s="2" t="s">
        <v>161</v>
      </c>
      <c r="F52" s="2" t="s">
        <v>61</v>
      </c>
      <c r="G52" s="2" t="s">
        <v>164</v>
      </c>
      <c r="H52" s="35"/>
      <c r="I52" s="6" t="s">
        <v>61</v>
      </c>
      <c r="J52" s="35"/>
      <c r="M52" s="2">
        <v>3</v>
      </c>
      <c r="N52" s="28"/>
      <c r="Q52" s="2">
        <v>11</v>
      </c>
      <c r="R52" s="28"/>
      <c r="W52" s="2" t="s">
        <v>138</v>
      </c>
      <c r="X52" s="21">
        <v>1</v>
      </c>
      <c r="Y52" s="21" t="s">
        <v>184</v>
      </c>
      <c r="Z52" s="29" t="str">
        <f t="shared" si="2"/>
        <v/>
      </c>
      <c r="AA52" s="29" t="str">
        <f t="shared" si="1"/>
        <v/>
      </c>
      <c r="AF52" s="2" t="str">
        <f t="shared" si="0"/>
        <v>43 Noorwegen-Senegal</v>
      </c>
    </row>
    <row r="53" spans="1:32" ht="15" customHeight="1" x14ac:dyDescent="0.25">
      <c r="A53" s="2">
        <v>41</v>
      </c>
      <c r="B53" s="34">
        <v>46195.791666666664</v>
      </c>
      <c r="C53" s="31">
        <v>46195.791666666664</v>
      </c>
      <c r="D53" s="2" t="s">
        <v>132</v>
      </c>
      <c r="E53" s="2" t="s">
        <v>173</v>
      </c>
      <c r="F53" s="2" t="s">
        <v>61</v>
      </c>
      <c r="G53" s="2" t="s">
        <v>170</v>
      </c>
      <c r="H53" s="35"/>
      <c r="I53" s="6" t="s">
        <v>61</v>
      </c>
      <c r="J53" s="35"/>
      <c r="M53" s="2">
        <v>4</v>
      </c>
      <c r="N53" s="28"/>
      <c r="Q53" s="2">
        <v>12</v>
      </c>
      <c r="R53" s="28"/>
      <c r="W53" s="2" t="s">
        <v>138</v>
      </c>
      <c r="X53" s="21">
        <v>2</v>
      </c>
      <c r="Y53" s="21" t="s">
        <v>187</v>
      </c>
      <c r="Z53" s="29" t="str">
        <f t="shared" si="2"/>
        <v/>
      </c>
      <c r="AA53" s="29" t="str">
        <f t="shared" si="1"/>
        <v/>
      </c>
      <c r="AF53" s="2" t="str">
        <f t="shared" si="0"/>
        <v>44 Jordanië-Algerije</v>
      </c>
    </row>
    <row r="54" spans="1:32" ht="15" customHeight="1" x14ac:dyDescent="0.25">
      <c r="A54" s="2">
        <v>42</v>
      </c>
      <c r="B54" s="34">
        <v>46195.958333333336</v>
      </c>
      <c r="C54" s="31">
        <v>46195.958333333336</v>
      </c>
      <c r="D54" s="2" t="s">
        <v>127</v>
      </c>
      <c r="E54" s="2" t="s">
        <v>172</v>
      </c>
      <c r="F54" s="2" t="s">
        <v>61</v>
      </c>
      <c r="G54" s="2" t="s">
        <v>178</v>
      </c>
      <c r="H54" s="35"/>
      <c r="I54" s="6" t="s">
        <v>61</v>
      </c>
      <c r="J54" s="35"/>
      <c r="M54" s="2">
        <v>5</v>
      </c>
      <c r="N54" s="28"/>
      <c r="Q54" s="2">
        <v>13</v>
      </c>
      <c r="R54" s="28"/>
      <c r="W54" s="2" t="s">
        <v>138</v>
      </c>
      <c r="X54" s="21">
        <v>3</v>
      </c>
      <c r="Y54" s="21" t="s">
        <v>190</v>
      </c>
      <c r="Z54" s="29" t="str">
        <f t="shared" si="2"/>
        <v/>
      </c>
      <c r="AA54" s="29" t="str">
        <f t="shared" si="1"/>
        <v/>
      </c>
      <c r="AF54" s="2" t="str">
        <f t="shared" si="0"/>
        <v>45 Portugal-Oezbekistan</v>
      </c>
    </row>
    <row r="55" spans="1:32" ht="15" customHeight="1" x14ac:dyDescent="0.25">
      <c r="A55" s="2">
        <v>43</v>
      </c>
      <c r="B55" s="34">
        <v>46196.083333333336</v>
      </c>
      <c r="C55" s="31">
        <v>46196.083333333336</v>
      </c>
      <c r="D55" s="2" t="s">
        <v>127</v>
      </c>
      <c r="E55" s="2" t="s">
        <v>169</v>
      </c>
      <c r="F55" s="2" t="s">
        <v>61</v>
      </c>
      <c r="G55" s="2" t="s">
        <v>175</v>
      </c>
      <c r="H55" s="35"/>
      <c r="I55" s="6" t="s">
        <v>61</v>
      </c>
      <c r="J55" s="35"/>
      <c r="M55" s="2">
        <v>6</v>
      </c>
      <c r="N55" s="28"/>
      <c r="Q55" s="2">
        <v>14</v>
      </c>
      <c r="R55" s="28"/>
      <c r="W55" s="2" t="s">
        <v>138</v>
      </c>
      <c r="X55" s="21">
        <v>4</v>
      </c>
      <c r="Y55" s="21" t="s">
        <v>193</v>
      </c>
      <c r="Z55" s="29" t="str">
        <f t="shared" si="2"/>
        <v/>
      </c>
      <c r="AA55" s="29" t="str">
        <f t="shared" si="1"/>
        <v/>
      </c>
      <c r="AF55" s="2" t="str">
        <f t="shared" si="0"/>
        <v>46 Engeland-Ghana</v>
      </c>
    </row>
    <row r="56" spans="1:32" ht="15" customHeight="1" x14ac:dyDescent="0.25">
      <c r="A56" s="2">
        <v>44</v>
      </c>
      <c r="B56" s="34">
        <v>46196.208333333336</v>
      </c>
      <c r="C56" s="31">
        <v>46196.208333333336</v>
      </c>
      <c r="D56" s="2" t="s">
        <v>132</v>
      </c>
      <c r="E56" s="2" t="s">
        <v>179</v>
      </c>
      <c r="F56" s="2" t="s">
        <v>61</v>
      </c>
      <c r="G56" s="2" t="s">
        <v>176</v>
      </c>
      <c r="H56" s="35"/>
      <c r="I56" s="6" t="s">
        <v>61</v>
      </c>
      <c r="J56" s="35"/>
      <c r="M56" s="2">
        <v>7</v>
      </c>
      <c r="N56" s="28"/>
      <c r="Q56" s="2">
        <v>15</v>
      </c>
      <c r="R56" s="28"/>
      <c r="Z56" s="29" t="str">
        <f t="shared" si="2"/>
        <v/>
      </c>
      <c r="AA56" s="29" t="str">
        <f t="shared" si="1"/>
        <v/>
      </c>
      <c r="AF56" s="2" t="str">
        <f t="shared" si="0"/>
        <v>47 Panama-Kroatië</v>
      </c>
    </row>
    <row r="57" spans="1:32" ht="15" customHeight="1" x14ac:dyDescent="0.25">
      <c r="A57" s="2">
        <v>45</v>
      </c>
      <c r="B57" s="34">
        <v>46196.791666666664</v>
      </c>
      <c r="C57" s="31">
        <v>46196.791666666664</v>
      </c>
      <c r="D57" s="2" t="s">
        <v>136</v>
      </c>
      <c r="E57" s="2" t="s">
        <v>183</v>
      </c>
      <c r="F57" s="2" t="s">
        <v>61</v>
      </c>
      <c r="G57" s="2" t="s">
        <v>192</v>
      </c>
      <c r="H57" s="35"/>
      <c r="I57" s="6" t="s">
        <v>61</v>
      </c>
      <c r="J57" s="35"/>
      <c r="M57" s="2">
        <v>8</v>
      </c>
      <c r="N57" s="28"/>
      <c r="Q57" s="2">
        <v>16</v>
      </c>
      <c r="R57" s="28"/>
      <c r="Z57" s="29" t="str">
        <f t="shared" si="2"/>
        <v/>
      </c>
      <c r="AA57" s="29" t="str">
        <f t="shared" si="1"/>
        <v/>
      </c>
      <c r="AF57" s="2" t="str">
        <f t="shared" si="0"/>
        <v>48 Colombia-Congo</v>
      </c>
    </row>
    <row r="58" spans="1:32" ht="15" customHeight="1" x14ac:dyDescent="0.25">
      <c r="A58" s="2">
        <v>46</v>
      </c>
      <c r="B58" s="34">
        <v>46196.916666666664</v>
      </c>
      <c r="C58" s="31">
        <v>46196.916666666664</v>
      </c>
      <c r="D58" s="2" t="s">
        <v>138</v>
      </c>
      <c r="E58" s="2" t="s">
        <v>184</v>
      </c>
      <c r="F58" s="2" t="s">
        <v>61</v>
      </c>
      <c r="G58" s="2" t="s">
        <v>190</v>
      </c>
      <c r="H58" s="35"/>
      <c r="I58" s="6" t="s">
        <v>61</v>
      </c>
      <c r="J58" s="35"/>
      <c r="N58" s="32" t="str">
        <f>IF(COUNTIF(Z50:AA57,"&gt;1")&gt;1,"Land dubbel ingevoerd!","")</f>
        <v/>
      </c>
      <c r="R58" s="32" t="str">
        <f>IF(COUNTIF(Z44:AA45,"&gt;1")&gt;1,"Land dubbel ingevoerd!","")</f>
        <v/>
      </c>
      <c r="Z58" s="29"/>
      <c r="AF58" s="2" t="str">
        <f t="shared" si="0"/>
        <v>49 Zwitserland-Canada</v>
      </c>
    </row>
    <row r="59" spans="1:32" ht="15" customHeight="1" x14ac:dyDescent="0.25">
      <c r="A59" s="2">
        <v>47</v>
      </c>
      <c r="B59" s="34">
        <v>46197.041666666664</v>
      </c>
      <c r="C59" s="31">
        <v>46197.041666666664</v>
      </c>
      <c r="D59" s="2" t="s">
        <v>138</v>
      </c>
      <c r="E59" s="2" t="s">
        <v>193</v>
      </c>
      <c r="F59" s="2" t="s">
        <v>61</v>
      </c>
      <c r="G59" s="2" t="s">
        <v>187</v>
      </c>
      <c r="H59" s="35"/>
      <c r="I59" s="6" t="s">
        <v>61</v>
      </c>
      <c r="J59" s="35"/>
      <c r="L59" s="36" t="s">
        <v>204</v>
      </c>
      <c r="M59" s="37"/>
      <c r="N59" s="37"/>
      <c r="O59" s="37"/>
      <c r="P59" s="37"/>
      <c r="Q59" s="36" t="s">
        <v>205</v>
      </c>
      <c r="R59" s="37"/>
      <c r="Z59" s="6">
        <v>8</v>
      </c>
      <c r="AA59" s="6">
        <v>4</v>
      </c>
      <c r="AF59" s="2" t="str">
        <f t="shared" si="0"/>
        <v>50 Bosnië-Herzegovina-Qatar</v>
      </c>
    </row>
    <row r="60" spans="1:32" ht="15" customHeight="1" x14ac:dyDescent="0.25">
      <c r="A60" s="2">
        <v>48</v>
      </c>
      <c r="B60" s="34">
        <v>46197.166666666664</v>
      </c>
      <c r="C60" s="31">
        <v>46197.166666666664</v>
      </c>
      <c r="D60" s="2" t="s">
        <v>136</v>
      </c>
      <c r="E60" s="2" t="s">
        <v>189</v>
      </c>
      <c r="F60" s="2" t="s">
        <v>61</v>
      </c>
      <c r="G60" s="2" t="s">
        <v>186</v>
      </c>
      <c r="H60" s="35"/>
      <c r="I60" s="6" t="s">
        <v>61</v>
      </c>
      <c r="J60" s="35"/>
      <c r="M60" s="2">
        <v>1</v>
      </c>
      <c r="N60" s="28"/>
      <c r="Q60" s="2">
        <v>1</v>
      </c>
      <c r="R60" s="28"/>
      <c r="Z60" s="29" t="str">
        <f t="shared" ref="Z60:Z67" si="3">IF(N60="","",COUNTIF($N$60:$N$67,N60))</f>
        <v/>
      </c>
      <c r="AA60" s="29" t="str">
        <f>IF(R60="","",COUNTIF($R$60:$R$63,R60))</f>
        <v/>
      </c>
      <c r="AF60" s="2" t="str">
        <f t="shared" si="0"/>
        <v>51 Schotland-Brazilië</v>
      </c>
    </row>
    <row r="61" spans="1:32" ht="15" customHeight="1" x14ac:dyDescent="0.25">
      <c r="A61" s="2">
        <v>49</v>
      </c>
      <c r="B61" s="34">
        <v>46197.875</v>
      </c>
      <c r="C61" s="31">
        <v>46197.875</v>
      </c>
      <c r="D61" s="2" t="s">
        <v>87</v>
      </c>
      <c r="E61" s="2" t="s">
        <v>91</v>
      </c>
      <c r="F61" s="2" t="s">
        <v>61</v>
      </c>
      <c r="G61" s="2" t="s">
        <v>100</v>
      </c>
      <c r="H61" s="35"/>
      <c r="I61" s="6" t="s">
        <v>61</v>
      </c>
      <c r="J61" s="35"/>
      <c r="M61" s="2">
        <v>2</v>
      </c>
      <c r="N61" s="28"/>
      <c r="Q61" s="2">
        <v>2</v>
      </c>
      <c r="R61" s="28"/>
      <c r="Z61" s="29" t="str">
        <f t="shared" si="3"/>
        <v/>
      </c>
      <c r="AA61" s="29" t="str">
        <f>IF(R61="","",COUNTIF($R$60:$R$63,R61))</f>
        <v/>
      </c>
      <c r="AF61" s="2" t="str">
        <f t="shared" si="0"/>
        <v>52 Marokko-Haïti</v>
      </c>
    </row>
    <row r="62" spans="1:32" ht="15" customHeight="1" x14ac:dyDescent="0.25">
      <c r="A62" s="2">
        <v>50</v>
      </c>
      <c r="B62" s="34">
        <v>46197.875</v>
      </c>
      <c r="C62" s="31">
        <v>46197.875</v>
      </c>
      <c r="D62" s="2" t="s">
        <v>87</v>
      </c>
      <c r="E62" s="2" t="s">
        <v>95</v>
      </c>
      <c r="F62" s="2" t="s">
        <v>61</v>
      </c>
      <c r="G62" s="2" t="s">
        <v>105</v>
      </c>
      <c r="H62" s="35"/>
      <c r="I62" s="6" t="s">
        <v>61</v>
      </c>
      <c r="J62" s="35"/>
      <c r="M62" s="2">
        <v>3</v>
      </c>
      <c r="N62" s="28"/>
      <c r="Q62" s="2">
        <v>3</v>
      </c>
      <c r="R62" s="28"/>
      <c r="Z62" s="29" t="str">
        <f t="shared" si="3"/>
        <v/>
      </c>
      <c r="AA62" s="29" t="str">
        <f>IF(R62="","",COUNTIF($R$60:$R$63,R62))</f>
        <v/>
      </c>
      <c r="AF62" s="2" t="str">
        <f t="shared" si="0"/>
        <v>53 Tsjechië-Mexico</v>
      </c>
    </row>
    <row r="63" spans="1:32" ht="15" customHeight="1" x14ac:dyDescent="0.25">
      <c r="A63" s="2">
        <v>51</v>
      </c>
      <c r="B63" s="34">
        <v>46198</v>
      </c>
      <c r="C63" s="31">
        <v>46198</v>
      </c>
      <c r="D63" s="2" t="s">
        <v>98</v>
      </c>
      <c r="E63" s="2" t="s">
        <v>120</v>
      </c>
      <c r="F63" s="2" t="s">
        <v>61</v>
      </c>
      <c r="G63" s="2" t="s">
        <v>130</v>
      </c>
      <c r="H63" s="35"/>
      <c r="I63" s="6" t="s">
        <v>61</v>
      </c>
      <c r="J63" s="35"/>
      <c r="M63" s="2">
        <v>4</v>
      </c>
      <c r="N63" s="28"/>
      <c r="Q63" s="2">
        <v>4</v>
      </c>
      <c r="R63" s="28"/>
      <c r="Z63" s="29" t="str">
        <f t="shared" si="3"/>
        <v/>
      </c>
      <c r="AA63" s="29" t="str">
        <f>IF(R63="","",COUNTIF($R$60:$R$63,R63))</f>
        <v/>
      </c>
      <c r="AF63" s="2" t="str">
        <f t="shared" si="0"/>
        <v>54 Zuid-Afrika-Zuid-Korea</v>
      </c>
    </row>
    <row r="64" spans="1:32" ht="15" customHeight="1" x14ac:dyDescent="0.25">
      <c r="A64" s="2">
        <v>52</v>
      </c>
      <c r="B64" s="34">
        <v>46198</v>
      </c>
      <c r="C64" s="31">
        <v>46198</v>
      </c>
      <c r="D64" s="2" t="s">
        <v>98</v>
      </c>
      <c r="E64" s="2" t="s">
        <v>134</v>
      </c>
      <c r="F64" s="2" t="s">
        <v>61</v>
      </c>
      <c r="G64" s="2" t="s">
        <v>125</v>
      </c>
      <c r="H64" s="35"/>
      <c r="I64" s="6" t="s">
        <v>61</v>
      </c>
      <c r="J64" s="35"/>
      <c r="M64" s="2">
        <v>5</v>
      </c>
      <c r="N64" s="28"/>
      <c r="R64" s="32" t="str">
        <f>IF(COUNTIF(AA60:AA63,"&gt;1")&gt;1,"Land dubbel ingevoerd!","")</f>
        <v/>
      </c>
      <c r="Z64" s="29" t="str">
        <f t="shared" si="3"/>
        <v/>
      </c>
      <c r="AF64" s="2" t="str">
        <f t="shared" si="0"/>
        <v>55 Curacao-Ivoorkust</v>
      </c>
    </row>
    <row r="65" spans="1:32" ht="15" customHeight="1" x14ac:dyDescent="0.25">
      <c r="A65" s="2">
        <v>53</v>
      </c>
      <c r="B65" s="34">
        <v>46198.125</v>
      </c>
      <c r="C65" s="31">
        <v>46198.125</v>
      </c>
      <c r="D65" s="2" t="s">
        <v>86</v>
      </c>
      <c r="E65" s="2" t="s">
        <v>94</v>
      </c>
      <c r="F65" s="2" t="s">
        <v>61</v>
      </c>
      <c r="G65" s="2" t="s">
        <v>90</v>
      </c>
      <c r="H65" s="35"/>
      <c r="I65" s="6" t="s">
        <v>61</v>
      </c>
      <c r="J65" s="35"/>
      <c r="M65" s="2">
        <v>6</v>
      </c>
      <c r="N65" s="28"/>
      <c r="Z65" s="29" t="str">
        <f t="shared" si="3"/>
        <v/>
      </c>
      <c r="AF65" s="2" t="str">
        <f t="shared" si="0"/>
        <v>56 Ecuador-Duitsland</v>
      </c>
    </row>
    <row r="66" spans="1:32" ht="15" customHeight="1" x14ac:dyDescent="0.25">
      <c r="A66" s="2">
        <v>54</v>
      </c>
      <c r="B66" s="34">
        <v>46198.125</v>
      </c>
      <c r="C66" s="31">
        <v>46198.125</v>
      </c>
      <c r="D66" s="2" t="s">
        <v>86</v>
      </c>
      <c r="E66" s="2" t="s">
        <v>99</v>
      </c>
      <c r="F66" s="2" t="s">
        <v>61</v>
      </c>
      <c r="G66" s="2" t="s">
        <v>104</v>
      </c>
      <c r="H66" s="35"/>
      <c r="I66" s="6" t="s">
        <v>61</v>
      </c>
      <c r="J66" s="35"/>
      <c r="M66" s="2">
        <v>7</v>
      </c>
      <c r="N66" s="28"/>
      <c r="Z66" s="29" t="str">
        <f t="shared" si="3"/>
        <v/>
      </c>
      <c r="AF66" s="2" t="str">
        <f t="shared" si="0"/>
        <v>57 Japan-Zweden</v>
      </c>
    </row>
    <row r="67" spans="1:32" ht="15" customHeight="1" x14ac:dyDescent="0.25">
      <c r="A67" s="2">
        <v>55</v>
      </c>
      <c r="B67" s="34">
        <v>46198.916666666664</v>
      </c>
      <c r="C67" s="31">
        <v>46198.916666666664</v>
      </c>
      <c r="D67" s="2" t="s">
        <v>106</v>
      </c>
      <c r="E67" s="2" t="s">
        <v>150</v>
      </c>
      <c r="F67" s="2" t="s">
        <v>61</v>
      </c>
      <c r="G67" s="2" t="s">
        <v>144</v>
      </c>
      <c r="H67" s="35"/>
      <c r="I67" s="6" t="s">
        <v>61</v>
      </c>
      <c r="J67" s="35"/>
      <c r="M67" s="2">
        <v>8</v>
      </c>
      <c r="N67" s="28"/>
      <c r="Z67" s="29" t="str">
        <f t="shared" si="3"/>
        <v/>
      </c>
      <c r="AF67" s="2" t="str">
        <f t="shared" si="0"/>
        <v>58 Tunesië-Nederland</v>
      </c>
    </row>
    <row r="68" spans="1:32" ht="15" customHeight="1" x14ac:dyDescent="0.25">
      <c r="A68" s="2">
        <v>56</v>
      </c>
      <c r="B68" s="34">
        <v>46198.916666666664</v>
      </c>
      <c r="C68" s="31">
        <v>46198.916666666664</v>
      </c>
      <c r="D68" s="2" t="s">
        <v>106</v>
      </c>
      <c r="E68" s="2" t="s">
        <v>147</v>
      </c>
      <c r="F68" s="2" t="s">
        <v>61</v>
      </c>
      <c r="G68" s="2" t="s">
        <v>141</v>
      </c>
      <c r="H68" s="35"/>
      <c r="I68" s="6" t="s">
        <v>61</v>
      </c>
      <c r="J68" s="35"/>
      <c r="N68" s="32" t="str">
        <f>IF(COUNTIF(Z60:Z67,"&gt;1")&gt;1,"Land dubbel ingevoerd!","")</f>
        <v/>
      </c>
      <c r="AF68" s="2" t="str">
        <f t="shared" si="0"/>
        <v>59 Turkije-USA</v>
      </c>
    </row>
    <row r="69" spans="1:32" ht="15" customHeight="1" x14ac:dyDescent="0.25">
      <c r="A69" s="2">
        <v>57</v>
      </c>
      <c r="B69" s="34">
        <v>46199.041666666664</v>
      </c>
      <c r="C69" s="31">
        <v>46199.041666666664</v>
      </c>
      <c r="D69" s="2" t="s">
        <v>110</v>
      </c>
      <c r="E69" s="2" t="s">
        <v>148</v>
      </c>
      <c r="F69" s="2" t="s">
        <v>61</v>
      </c>
      <c r="G69" s="2" t="s">
        <v>145</v>
      </c>
      <c r="H69" s="35"/>
      <c r="I69" s="6" t="s">
        <v>61</v>
      </c>
      <c r="J69" s="35"/>
      <c r="L69" s="36" t="s">
        <v>206</v>
      </c>
      <c r="M69" s="36"/>
      <c r="N69" s="36"/>
      <c r="O69" s="36"/>
      <c r="P69" s="36"/>
      <c r="Q69" s="36" t="s">
        <v>270</v>
      </c>
      <c r="R69" s="36"/>
      <c r="Z69" s="6">
        <v>2</v>
      </c>
      <c r="AF69" s="2" t="str">
        <f t="shared" si="0"/>
        <v>60 Paraguay-Australië</v>
      </c>
    </row>
    <row r="70" spans="1:32" ht="15" customHeight="1" x14ac:dyDescent="0.25">
      <c r="A70" s="2">
        <v>58</v>
      </c>
      <c r="B70" s="34">
        <v>46199.041666666664</v>
      </c>
      <c r="C70" s="31">
        <v>46199.041666666664</v>
      </c>
      <c r="D70" s="2" t="s">
        <v>110</v>
      </c>
      <c r="E70" s="2" t="s">
        <v>151</v>
      </c>
      <c r="F70" s="2" t="s">
        <v>61</v>
      </c>
      <c r="G70" s="2" t="s">
        <v>142</v>
      </c>
      <c r="H70" s="35"/>
      <c r="I70" s="6" t="s">
        <v>61</v>
      </c>
      <c r="J70" s="35"/>
      <c r="M70" s="2">
        <v>1</v>
      </c>
      <c r="N70" s="28"/>
      <c r="Q70" s="2">
        <v>1</v>
      </c>
      <c r="R70" s="28"/>
      <c r="Z70" s="29" t="str">
        <f>IF(N70="","",COUNTIF($N$70:$N$71,N70))</f>
        <v/>
      </c>
      <c r="AF70" s="2" t="str">
        <f t="shared" si="0"/>
        <v>61 Noorwegen-Frankrijk</v>
      </c>
    </row>
    <row r="71" spans="1:32" ht="15" customHeight="1" x14ac:dyDescent="0.25">
      <c r="A71" s="2">
        <v>59</v>
      </c>
      <c r="B71" s="34">
        <v>46199.166666666664</v>
      </c>
      <c r="C71" s="31">
        <v>46199.166666666664</v>
      </c>
      <c r="D71" s="2" t="s">
        <v>101</v>
      </c>
      <c r="E71" s="2" t="s">
        <v>121</v>
      </c>
      <c r="F71" s="2" t="s">
        <v>61</v>
      </c>
      <c r="G71" s="2" t="s">
        <v>131</v>
      </c>
      <c r="H71" s="35"/>
      <c r="I71" s="6" t="s">
        <v>61</v>
      </c>
      <c r="J71" s="35"/>
      <c r="M71" s="2">
        <v>2</v>
      </c>
      <c r="N71" s="28"/>
      <c r="R71" s="27"/>
      <c r="Z71" s="29" t="str">
        <f>IF(N71="","",COUNTIF($N$70:$N$71,N71))</f>
        <v/>
      </c>
      <c r="AF71" s="2" t="str">
        <f t="shared" si="0"/>
        <v>62 Senegal-Irak</v>
      </c>
    </row>
    <row r="72" spans="1:32" ht="15" customHeight="1" x14ac:dyDescent="0.25">
      <c r="A72" s="2">
        <v>60</v>
      </c>
      <c r="B72" s="34">
        <v>46199.166666666664</v>
      </c>
      <c r="C72" s="31">
        <v>46199.166666666664</v>
      </c>
      <c r="D72" s="2" t="s">
        <v>101</v>
      </c>
      <c r="E72" s="2" t="s">
        <v>135</v>
      </c>
      <c r="F72" s="2" t="s">
        <v>61</v>
      </c>
      <c r="G72" s="2" t="s">
        <v>126</v>
      </c>
      <c r="H72" s="35"/>
      <c r="I72" s="6" t="s">
        <v>61</v>
      </c>
      <c r="J72" s="35"/>
      <c r="N72" s="39" t="str">
        <f>IF(COUNTIF(Z70:Z71,"&gt;1")&gt;1,"Land dubbel ingevoerd!","")</f>
        <v/>
      </c>
      <c r="Z72"/>
      <c r="AF72" s="2" t="str">
        <f t="shared" si="0"/>
        <v>63 Kaapverdië-Saoedi-Arabië</v>
      </c>
    </row>
    <row r="73" spans="1:32" ht="15" customHeight="1" x14ac:dyDescent="0.25">
      <c r="A73" s="2">
        <v>61</v>
      </c>
      <c r="B73" s="34">
        <v>46199.875</v>
      </c>
      <c r="C73" s="31">
        <v>46199.875</v>
      </c>
      <c r="D73" s="2" t="s">
        <v>127</v>
      </c>
      <c r="E73" s="2" t="s">
        <v>169</v>
      </c>
      <c r="F73" s="2" t="s">
        <v>61</v>
      </c>
      <c r="G73" s="2" t="s">
        <v>172</v>
      </c>
      <c r="H73" s="35"/>
      <c r="I73" s="6" t="s">
        <v>61</v>
      </c>
      <c r="J73" s="35"/>
      <c r="L73" s="52" t="s">
        <v>46</v>
      </c>
      <c r="M73" s="52"/>
      <c r="N73" s="52"/>
      <c r="O73" s="52"/>
      <c r="P73" s="52"/>
      <c r="Q73" s="52"/>
      <c r="R73" s="52"/>
      <c r="Z73"/>
      <c r="AF73" s="2" t="str">
        <f t="shared" si="0"/>
        <v>64 Uruguay-Spanje</v>
      </c>
    </row>
    <row r="74" spans="1:32" ht="15" customHeight="1" x14ac:dyDescent="0.25">
      <c r="A74" s="2">
        <v>62</v>
      </c>
      <c r="B74" s="34">
        <v>46199.875</v>
      </c>
      <c r="C74" s="31">
        <v>46199.875</v>
      </c>
      <c r="D74" s="2" t="s">
        <v>127</v>
      </c>
      <c r="E74" s="2" t="s">
        <v>175</v>
      </c>
      <c r="F74" s="2" t="s">
        <v>61</v>
      </c>
      <c r="G74" s="2" t="s">
        <v>178</v>
      </c>
      <c r="H74" s="35"/>
      <c r="I74" s="6" t="s">
        <v>61</v>
      </c>
      <c r="J74" s="35"/>
      <c r="L74" s="49" t="str">
        <f>IF(COUNTA(N76,N79,N82,N85)=4,"","Je hebt de extra vragen nog niet volledig ingevuld.")</f>
        <v>Je hebt de extra vragen nog niet volledig ingevuld.</v>
      </c>
      <c r="M74" s="49"/>
      <c r="N74" s="49"/>
      <c r="O74" s="49"/>
      <c r="P74" s="49"/>
      <c r="Q74" s="49"/>
      <c r="R74" s="49"/>
      <c r="Z74"/>
      <c r="AF74" s="2" t="str">
        <f t="shared" ref="AF74:AF81" si="4">A77&amp;" "&amp;E77&amp;F77&amp;G77</f>
        <v>65 Egypte-Iran</v>
      </c>
    </row>
    <row r="75" spans="1:32" ht="15" customHeight="1" x14ac:dyDescent="0.25">
      <c r="A75" s="2">
        <v>63</v>
      </c>
      <c r="B75" s="34">
        <v>46200.083333333336</v>
      </c>
      <c r="C75" s="31">
        <v>46200.083333333336</v>
      </c>
      <c r="D75" s="2" t="s">
        <v>122</v>
      </c>
      <c r="E75" s="2" t="s">
        <v>165</v>
      </c>
      <c r="F75" s="2" t="s">
        <v>61</v>
      </c>
      <c r="G75" s="2" t="s">
        <v>162</v>
      </c>
      <c r="H75" s="35"/>
      <c r="I75" s="6" t="s">
        <v>61</v>
      </c>
      <c r="J75" s="35"/>
      <c r="L75" s="2" t="s">
        <v>207</v>
      </c>
      <c r="Z75"/>
      <c r="AF75" s="2" t="str">
        <f t="shared" si="4"/>
        <v>66 Nieuw-Zeeland-België</v>
      </c>
    </row>
    <row r="76" spans="1:32" ht="15" customHeight="1" x14ac:dyDescent="0.25">
      <c r="A76" s="2">
        <v>64</v>
      </c>
      <c r="B76" s="34">
        <v>46200.083333333336</v>
      </c>
      <c r="C76" s="31">
        <v>46200.083333333336</v>
      </c>
      <c r="D76" s="2" t="s">
        <v>122</v>
      </c>
      <c r="E76" s="2" t="s">
        <v>159</v>
      </c>
      <c r="F76" s="2" t="s">
        <v>61</v>
      </c>
      <c r="G76" s="2" t="s">
        <v>156</v>
      </c>
      <c r="H76" s="35"/>
      <c r="I76" s="6" t="s">
        <v>61</v>
      </c>
      <c r="J76" s="35"/>
      <c r="N76" s="28"/>
      <c r="P76" s="27" t="str">
        <f>IF(N76="","Vul hier de topscorer in.","")</f>
        <v>Vul hier de topscorer in.</v>
      </c>
      <c r="Z76"/>
      <c r="AF76" s="2" t="str">
        <f t="shared" si="4"/>
        <v>67 Panama-Engeland</v>
      </c>
    </row>
    <row r="77" spans="1:32" ht="15" customHeight="1" x14ac:dyDescent="0.25">
      <c r="A77" s="2">
        <v>65</v>
      </c>
      <c r="B77" s="34">
        <v>46200.208333333336</v>
      </c>
      <c r="C77" s="31">
        <v>46200.208333333336</v>
      </c>
      <c r="D77" s="2" t="s">
        <v>113</v>
      </c>
      <c r="E77" s="2" t="s">
        <v>164</v>
      </c>
      <c r="F77" s="2" t="s">
        <v>61</v>
      </c>
      <c r="G77" s="2" t="s">
        <v>158</v>
      </c>
      <c r="H77" s="35"/>
      <c r="I77" s="6" t="s">
        <v>61</v>
      </c>
      <c r="J77" s="35"/>
      <c r="Z77"/>
      <c r="AF77" s="2" t="str">
        <f t="shared" si="4"/>
        <v>68 Kroatië-Ghana</v>
      </c>
    </row>
    <row r="78" spans="1:32" ht="15" customHeight="1" x14ac:dyDescent="0.25">
      <c r="A78" s="2">
        <v>66</v>
      </c>
      <c r="B78" s="34">
        <v>46200.208333333336</v>
      </c>
      <c r="C78" s="31">
        <v>46200.208333333336</v>
      </c>
      <c r="D78" s="2" t="s">
        <v>113</v>
      </c>
      <c r="E78" s="2" t="s">
        <v>161</v>
      </c>
      <c r="F78" s="2" t="s">
        <v>61</v>
      </c>
      <c r="G78" s="2" t="s">
        <v>155</v>
      </c>
      <c r="H78" s="35"/>
      <c r="I78" s="6" t="s">
        <v>61</v>
      </c>
      <c r="J78" s="35"/>
      <c r="L78" s="2" t="s">
        <v>208</v>
      </c>
      <c r="Z78"/>
      <c r="AF78" s="2" t="str">
        <f t="shared" si="4"/>
        <v>69 Colombia-Portugal</v>
      </c>
    </row>
    <row r="79" spans="1:32" ht="15" customHeight="1" x14ac:dyDescent="0.25">
      <c r="A79" s="2">
        <v>67</v>
      </c>
      <c r="B79" s="34">
        <v>46200.958333333336</v>
      </c>
      <c r="C79" s="31">
        <v>46200.958333333336</v>
      </c>
      <c r="D79" s="2" t="s">
        <v>138</v>
      </c>
      <c r="E79" s="2" t="s">
        <v>193</v>
      </c>
      <c r="F79" s="2" t="s">
        <v>61</v>
      </c>
      <c r="G79" s="2" t="s">
        <v>184</v>
      </c>
      <c r="H79" s="35"/>
      <c r="I79" s="6" t="s">
        <v>61</v>
      </c>
      <c r="J79" s="35"/>
      <c r="N79" s="35"/>
      <c r="P79" s="27" t="str">
        <f>IF(N79="","Vul hier het aantal doelpunten in.","")</f>
        <v>Vul hier het aantal doelpunten in.</v>
      </c>
      <c r="Z79"/>
      <c r="AF79" s="2" t="str">
        <f t="shared" si="4"/>
        <v>70 Congo-Oezbekistan</v>
      </c>
    </row>
    <row r="80" spans="1:32" ht="15" customHeight="1" x14ac:dyDescent="0.25">
      <c r="A80" s="2">
        <v>68</v>
      </c>
      <c r="B80" s="34">
        <v>46200.958333333336</v>
      </c>
      <c r="C80" s="31">
        <v>46200.958333333336</v>
      </c>
      <c r="D80" s="2" t="s">
        <v>138</v>
      </c>
      <c r="E80" s="2" t="s">
        <v>187</v>
      </c>
      <c r="F80" s="2" t="s">
        <v>61</v>
      </c>
      <c r="G80" s="2" t="s">
        <v>190</v>
      </c>
      <c r="H80" s="35"/>
      <c r="I80" s="6" t="s">
        <v>61</v>
      </c>
      <c r="J80" s="35"/>
      <c r="Z80"/>
      <c r="AF80" s="2" t="str">
        <f t="shared" si="4"/>
        <v>71 Algerije-Oostenrijk</v>
      </c>
    </row>
    <row r="81" spans="1:32" ht="15" customHeight="1" x14ac:dyDescent="0.25">
      <c r="A81" s="2">
        <v>69</v>
      </c>
      <c r="B81" s="34">
        <v>46201.0625</v>
      </c>
      <c r="C81" s="31">
        <v>46201.0625</v>
      </c>
      <c r="D81" s="2" t="s">
        <v>136</v>
      </c>
      <c r="E81" s="2" t="s">
        <v>189</v>
      </c>
      <c r="F81" s="2" t="s">
        <v>61</v>
      </c>
      <c r="G81" s="2" t="s">
        <v>183</v>
      </c>
      <c r="H81" s="35"/>
      <c r="I81" s="6" t="s">
        <v>61</v>
      </c>
      <c r="J81" s="35"/>
      <c r="L81" s="2" t="s">
        <v>209</v>
      </c>
      <c r="Z81"/>
      <c r="AF81" s="2" t="str">
        <f t="shared" si="4"/>
        <v>72 Jordanië-Argentinië</v>
      </c>
    </row>
    <row r="82" spans="1:32" ht="15" customHeight="1" x14ac:dyDescent="0.25">
      <c r="A82" s="2">
        <v>70</v>
      </c>
      <c r="B82" s="34">
        <v>46201.0625</v>
      </c>
      <c r="C82" s="31">
        <v>46201.0625</v>
      </c>
      <c r="D82" s="2" t="s">
        <v>136</v>
      </c>
      <c r="E82" s="2" t="s">
        <v>186</v>
      </c>
      <c r="F82" s="2" t="s">
        <v>61</v>
      </c>
      <c r="G82" s="2" t="s">
        <v>192</v>
      </c>
      <c r="H82" s="35"/>
      <c r="I82" s="6" t="s">
        <v>61</v>
      </c>
      <c r="J82" s="35"/>
      <c r="N82" s="35"/>
      <c r="P82" s="27" t="str">
        <f>IF(N82="","Vul hier het aantal gele kaarten in.","")</f>
        <v>Vul hier het aantal gele kaarten in.</v>
      </c>
      <c r="Z82"/>
    </row>
    <row r="83" spans="1:32" ht="15" customHeight="1" x14ac:dyDescent="0.25">
      <c r="A83" s="2">
        <v>71</v>
      </c>
      <c r="B83" s="34">
        <v>46201.166666666664</v>
      </c>
      <c r="C83" s="31">
        <v>46201.166666666664</v>
      </c>
      <c r="D83" s="2" t="s">
        <v>132</v>
      </c>
      <c r="E83" s="2" t="s">
        <v>176</v>
      </c>
      <c r="F83" s="2" t="s">
        <v>61</v>
      </c>
      <c r="G83" s="2" t="s">
        <v>170</v>
      </c>
      <c r="H83" s="35"/>
      <c r="I83" s="6" t="s">
        <v>61</v>
      </c>
      <c r="J83" s="35"/>
      <c r="Z83"/>
    </row>
    <row r="84" spans="1:32" ht="15" customHeight="1" x14ac:dyDescent="0.25">
      <c r="A84" s="2">
        <v>72</v>
      </c>
      <c r="B84" s="34">
        <v>46201.166666666664</v>
      </c>
      <c r="C84" s="31">
        <v>46201.166666666664</v>
      </c>
      <c r="D84" s="2" t="s">
        <v>132</v>
      </c>
      <c r="E84" s="2" t="s">
        <v>179</v>
      </c>
      <c r="F84" s="2" t="s">
        <v>61</v>
      </c>
      <c r="G84" s="2" t="s">
        <v>173</v>
      </c>
      <c r="H84" s="35"/>
      <c r="I84" s="6" t="s">
        <v>61</v>
      </c>
      <c r="J84" s="35"/>
      <c r="L84" s="2" t="s">
        <v>210</v>
      </c>
      <c r="Z84"/>
    </row>
    <row r="85" spans="1:32" ht="15" customHeight="1" x14ac:dyDescent="0.25">
      <c r="B85" s="34"/>
      <c r="H85" s="6"/>
      <c r="I85" s="6"/>
      <c r="J85" s="6"/>
      <c r="N85" s="35"/>
      <c r="P85" s="27" t="str">
        <f>IF(N85="","Vul hier het aantal rode kaarten in.","")</f>
        <v>Vul hier het aantal rode kaarten in.</v>
      </c>
      <c r="Z85"/>
    </row>
    <row r="86" spans="1:32" ht="15" customHeight="1" x14ac:dyDescent="0.25">
      <c r="B86" s="40" t="s">
        <v>211</v>
      </c>
      <c r="C86" s="41"/>
      <c r="D86" s="40"/>
      <c r="E86" s="40"/>
      <c r="Z86" s="29" t="str">
        <f>IF(B88="","",COUNTIF($B$88:$B$90,B88))</f>
        <v/>
      </c>
    </row>
    <row r="87" spans="1:32" ht="15" customHeight="1" x14ac:dyDescent="0.25">
      <c r="B87" s="50" t="str">
        <f>IF(COUNTA(B88:B90)=3,"","Je hebt de jokers nog niet volledig ingevuld.")</f>
        <v>Je hebt de jokers nog niet volledig ingevuld.</v>
      </c>
      <c r="C87" s="50"/>
      <c r="D87" s="50"/>
      <c r="E87" s="50"/>
      <c r="F87" s="50"/>
      <c r="G87" s="50"/>
      <c r="H87" s="50"/>
      <c r="Z87" s="29" t="str">
        <f t="shared" ref="Z87:Z88" si="5">IF(B89="","",COUNTIF($B$88:$B$90,B89))</f>
        <v/>
      </c>
    </row>
    <row r="88" spans="1:32" ht="15" customHeight="1" x14ac:dyDescent="0.25">
      <c r="B88" s="42"/>
      <c r="C88" s="43" t="e">
        <f>LEFT(B88,2)+0</f>
        <v>#VALUE!</v>
      </c>
      <c r="D88" s="2" t="str">
        <f>IF(B88="","",VLOOKUP(C88,$A$13:$J$84,4,FALSE))</f>
        <v/>
      </c>
      <c r="E88" s="2" t="str">
        <f>IF(B88="","",VLOOKUP(C88,$A$13:$J$84,5,FALSE))</f>
        <v/>
      </c>
      <c r="F88" s="2" t="str">
        <f>IF(B88="","",VLOOKUP(C88,$A$13:$J$84,6,FALSE))</f>
        <v/>
      </c>
      <c r="G88" s="2" t="str">
        <f>IF(B88="","",VLOOKUP(C88,$A$13:$J$84,7,FALSE))</f>
        <v/>
      </c>
      <c r="H88" s="44" t="str">
        <f>IF(B88="","",REPT(VLOOKUP(C88,$A$13:$J$84,8,FALSE),1))</f>
        <v/>
      </c>
      <c r="I88" s="6" t="str">
        <f>IF(B88="","",VLOOKUP(C88,$A$13:$J$84,9,FALSE))</f>
        <v/>
      </c>
      <c r="J88" s="44" t="str">
        <f>IF(B88="","",REPT(VLOOKUP(C88,$A$13:$J$84,10,FALSE),1))</f>
        <v/>
      </c>
      <c r="Z88" s="29" t="str">
        <f t="shared" si="5"/>
        <v/>
      </c>
    </row>
    <row r="89" spans="1:32" ht="15" customHeight="1" x14ac:dyDescent="0.25">
      <c r="B89" s="42"/>
      <c r="C89" s="43" t="e">
        <f>LEFT(B89,2)+0</f>
        <v>#VALUE!</v>
      </c>
      <c r="D89" s="2" t="str">
        <f>IF(B89="","",VLOOKUP(C89,$A$13:$J$84,4,FALSE))</f>
        <v/>
      </c>
      <c r="E89" s="2" t="str">
        <f>IF(B89="","",VLOOKUP(C89,$A$13:$J$84,5,FALSE))</f>
        <v/>
      </c>
      <c r="F89" s="2" t="str">
        <f>IF(B89="","",VLOOKUP(C89,$A$13:$J$84,6,FALSE))</f>
        <v/>
      </c>
      <c r="G89" s="2" t="str">
        <f>IF(B89="","",VLOOKUP(C89,$A$13:$J$84,7,FALSE))</f>
        <v/>
      </c>
      <c r="H89" s="44" t="str">
        <f>IF(B89="","",REPT(VLOOKUP(C89,$A$13:$J$84,8,FALSE),1))</f>
        <v/>
      </c>
      <c r="I89" s="6" t="str">
        <f>IF(B89="","",VLOOKUP(C89,$A$13:$J$84,9,FALSE))</f>
        <v/>
      </c>
      <c r="J89" s="44" t="str">
        <f>IF(B89="","",REPT(VLOOKUP(C89,$A$13:$J$84,10,FALSE),1))</f>
        <v/>
      </c>
      <c r="Z89"/>
    </row>
    <row r="90" spans="1:32" ht="15" customHeight="1" x14ac:dyDescent="0.25">
      <c r="B90" s="42"/>
      <c r="C90" s="43" t="e">
        <f>LEFT(B90,2)+0</f>
        <v>#VALUE!</v>
      </c>
      <c r="D90" s="2" t="str">
        <f>IF(B90="","",VLOOKUP(C90,$A$13:$J$84,4,FALSE))</f>
        <v/>
      </c>
      <c r="E90" s="2" t="str">
        <f>IF(B90="","",VLOOKUP(C90,$A$13:$J$84,5,FALSE))</f>
        <v/>
      </c>
      <c r="F90" s="2" t="str">
        <f>IF(B90="","",VLOOKUP(C90,$A$13:$J$84,6,FALSE))</f>
        <v/>
      </c>
      <c r="G90" s="2" t="str">
        <f>IF(B90="","",VLOOKUP(C90,$A$13:$J$84,7,FALSE))</f>
        <v/>
      </c>
      <c r="H90" s="44" t="str">
        <f>IF(B90="","",REPT(VLOOKUP(C90,$A$13:$J$84,8,FALSE),1))</f>
        <v/>
      </c>
      <c r="I90" s="6" t="str">
        <f>IF(B90="","",VLOOKUP(C90,$A$13:$J$84,9,FALSE))</f>
        <v/>
      </c>
      <c r="J90" s="44" t="str">
        <f>IF(B90="","",REPT(VLOOKUP(C90,$A$13:$J$84,10,FALSE),1))</f>
        <v/>
      </c>
      <c r="Z90"/>
    </row>
    <row r="91" spans="1:32" ht="15" customHeight="1" x14ac:dyDescent="0.25">
      <c r="B91" s="32"/>
    </row>
  </sheetData>
  <sheetProtection algorithmName="SHA-512" hashValue="MJdnubxCeZ3vgZrepZ9wbUkLLoe3voZM3ubMYtK/cU+QK57vgr9jaH6vQAAgSR3GeywhW7hZzlzhkH4UM0TRXg==" saltValue="ryAkunL5psIm6MCH0VdN4Q==" spinCount="100000" sheet="1" objects="1" scenarios="1"/>
  <mergeCells count="18">
    <mergeCell ref="L41:R41"/>
    <mergeCell ref="L42:R42"/>
    <mergeCell ref="L49:R49"/>
    <mergeCell ref="L73:R73"/>
    <mergeCell ref="L74:R74"/>
    <mergeCell ref="B87:H87"/>
    <mergeCell ref="C5:E5"/>
    <mergeCell ref="C6:E6"/>
    <mergeCell ref="C7:E7"/>
    <mergeCell ref="A9:J9"/>
    <mergeCell ref="B10:J10"/>
    <mergeCell ref="H11:J11"/>
    <mergeCell ref="A1:J1"/>
    <mergeCell ref="K1:S1"/>
    <mergeCell ref="C3:E3"/>
    <mergeCell ref="L3:R3"/>
    <mergeCell ref="C4:E4"/>
    <mergeCell ref="L4:R4"/>
  </mergeCells>
  <conditionalFormatting sqref="B10">
    <cfRule type="cellIs" dxfId="9" priority="11" operator="equal">
      <formula>"Nederland"</formula>
    </cfRule>
  </conditionalFormatting>
  <conditionalFormatting sqref="E2:G9">
    <cfRule type="cellIs" dxfId="8" priority="3" operator="equal">
      <formula>"Nederland"</formula>
    </cfRule>
  </conditionalFormatting>
  <conditionalFormatting sqref="E11:G86">
    <cfRule type="cellIs" dxfId="7" priority="18" operator="equal">
      <formula>"Nederland"</formula>
    </cfRule>
  </conditionalFormatting>
  <conditionalFormatting sqref="E88:G93">
    <cfRule type="cellIs" dxfId="6" priority="12" operator="equal">
      <formula>"Nederland"</formula>
    </cfRule>
  </conditionalFormatting>
  <conditionalFormatting sqref="H88:H90 J88:J90">
    <cfRule type="expression" dxfId="5" priority="13">
      <formula>$B88=""</formula>
    </cfRule>
  </conditionalFormatting>
  <conditionalFormatting sqref="P76">
    <cfRule type="cellIs" dxfId="4" priority="10" operator="equal">
      <formula>"Nederland"</formula>
    </cfRule>
  </conditionalFormatting>
  <conditionalFormatting sqref="P79">
    <cfRule type="cellIs" dxfId="3" priority="9" operator="equal">
      <formula>"Nederland"</formula>
    </cfRule>
  </conditionalFormatting>
  <conditionalFormatting sqref="P82">
    <cfRule type="cellIs" dxfId="2" priority="2" operator="equal">
      <formula>"Nederland"</formula>
    </cfRule>
  </conditionalFormatting>
  <conditionalFormatting sqref="P85">
    <cfRule type="cellIs" dxfId="1" priority="1" operator="equal">
      <formula>"Nederland"</formula>
    </cfRule>
  </conditionalFormatting>
  <conditionalFormatting sqref="R71">
    <cfRule type="cellIs" dxfId="0" priority="6" operator="equal">
      <formula>"Nederland"</formula>
    </cfRule>
  </conditionalFormatting>
  <dataValidations count="23">
    <dataValidation type="list" allowBlank="1" showInputMessage="1" showErrorMessage="1" errorTitle="Fout!" error="Wel iets uit de lijst selecteren." promptTitle="Betrokkenheid bij RKTVC" prompt="Geef hier de betrokkenheid aan bij RKTVC." sqref="C6:E6" xr:uid="{EC72FB89-814A-4BED-A011-13EBBBCE07D0}">
      <formula1>$AJ$9:$AJ$14</formula1>
    </dataValidation>
    <dataValidation type="list" allowBlank="1" showInputMessage="1" showErrorMessage="1" errorTitle="Geen land uit de reeks." promptTitle="Voer hier de laatste 16 landen" prompt="Voer hier de laatste 16 landen in die doorgaan naar de kwartfinale." sqref="N50:N57 R50:R57" xr:uid="{F4A65832-4AAE-4EAB-8F6C-EE27C9702576}">
      <formula1>$Y$8:$Y$55</formula1>
    </dataValidation>
    <dataValidation type="list" allowBlank="1" showInputMessage="1" showErrorMessage="1" errorTitle="Geen land met een 3e plek." promptTitle="Beste 8 nummers 3" prompt="Geef hieronder de de landen van de 8 beste nummers 3. Die vormen samen de met de poulewinnaars en de 2e in de poule, de laatste 32 landen._x000a_" sqref="N44:N47" xr:uid="{2C7A9423-BBB7-462B-A80B-5676D2300FDA}">
      <formula1>$AC$5:$AC$16</formula1>
    </dataValidation>
    <dataValidation type="list" allowBlank="1" showInputMessage="1" showErrorMessage="1" errorTitle="Geen land met een 3e plek." promptTitle="Beste 4 nummers 3" prompt="Geef hieronder de de landen van de 4 beste nummers 3. Die vormen samen de met de poulewinnaars en de 2e in de poule, de laatste 16 landen._x000a_" sqref="R44:R47" xr:uid="{C75F12E2-7DD8-4E12-863E-0F1415D8A507}">
      <formula1>$AC$5:$AC$16</formula1>
    </dataValidation>
    <dataValidation type="list" allowBlank="1" showInputMessage="1" showErrorMessage="1" sqref="B88:B90" xr:uid="{F7849E59-7903-4303-A483-8E105D0292BD}">
      <formula1>$AF$10:$AF$81</formula1>
    </dataValidation>
    <dataValidation type="list" allowBlank="1" showInputMessage="1" showErrorMessage="1" errorTitle="Geen land uit poule F." promptTitle="Plaats in Poule L" prompt="Geef hieronder de eindstand van poule L in." sqref="R36:R39" xr:uid="{D1318A86-F838-4690-8669-F5B44676B79B}">
      <formula1>$Y$52:$Y$55</formula1>
    </dataValidation>
    <dataValidation type="list" allowBlank="1" showInputMessage="1" showErrorMessage="1" errorTitle="Geen land uit poule E." promptTitle="Plaats in Poule K" prompt="Geef hieronder de eindstand van poule K in." sqref="N36:N39" xr:uid="{43FAD3F8-5105-4C98-B6A8-2B14BDD0E4EA}">
      <formula1>$Y$48:$Y$51</formula1>
    </dataValidation>
    <dataValidation type="list" allowBlank="1" showInputMessage="1" showErrorMessage="1" errorTitle="Geen land uit poule D." promptTitle="Plaats in Poule J" prompt="Geef hieronder de eindstand van poule J in." sqref="R30:R33" xr:uid="{D106D848-1E2B-45A0-8F0A-893276D16B08}">
      <formula1>$Y$44:$Y$47</formula1>
    </dataValidation>
    <dataValidation type="list" allowBlank="1" showInputMessage="1" showErrorMessage="1" errorTitle="Geen land uit poule C." promptTitle="Plaats in Poule I" prompt="Geef hieronder de eindstand van poule I in." sqref="N30:N33" xr:uid="{DAAA4CEA-F783-4E69-9A69-AE8659290585}">
      <formula1>$Y$40:$Y$43</formula1>
    </dataValidation>
    <dataValidation type="list" allowBlank="1" showInputMessage="1" showErrorMessage="1" errorTitle="Geen land uit poule B." promptTitle="Plaats in Poule H" prompt="Geef hieronder de eindstand van poule H in." sqref="R24:R27" xr:uid="{7BF0D3B1-DA3A-426B-91D9-9D0BA1C47098}">
      <formula1>$Y$36:$Y$39</formula1>
    </dataValidation>
    <dataValidation type="list" allowBlank="1" showInputMessage="1" showErrorMessage="1" errorTitle="Geen land uit poule A." promptTitle="Plaats in Poule G" prompt="Geef hieronder de eindstand van poule G in." sqref="N24:N27" xr:uid="{9E0B3570-41ED-4E82-9C2F-69241AB45917}">
      <formula1>$Y$32:$Y$35</formula1>
    </dataValidation>
    <dataValidation type="whole" operator="greaterThanOrEqual" allowBlank="1" showErrorMessage="1" errorTitle="Getal invullen!" error="Je mag alleen maar een getal invullen in deze cel." sqref="N79 N82 N85 H13:H84 J13:J84" xr:uid="{3355FAFC-CABC-48F3-BBB9-29D659F3DA44}">
      <formula1>0</formula1>
    </dataValidation>
    <dataValidation type="list" allowBlank="1" showInputMessage="1" showErrorMessage="1" errorTitle="Geen land uit de reeks." promptTitle="Voer hier de kampioen in." prompt="Voer hier de kampioen in." sqref="R70" xr:uid="{EC264488-B512-4DD0-AF13-684012FB04F5}">
      <formula1>$Y$8:$Y$55</formula1>
    </dataValidation>
    <dataValidation type="list" allowBlank="1" showInputMessage="1" showErrorMessage="1" errorTitle="Geen land uit de reeks." promptTitle="Voer hier de laatste 2 landen" prompt="Voer hier de laatste 2 landen in die doorgaan naar de finale." sqref="N70:N71" xr:uid="{56A18547-FF9F-44F6-862E-ABB9B3496CA5}">
      <formula1>$Y$8:$Y$55</formula1>
    </dataValidation>
    <dataValidation type="list" allowBlank="1" showInputMessage="1" showErrorMessage="1" errorTitle="Geen land uit de reeks." promptTitle="Voer hier de laatste 4 landen" prompt="Voer hier de laatste 4 landen in die doorgaan naar de halve finales." sqref="R60:R63" xr:uid="{5434F452-2FCC-4F54-B48C-1F31ECD6D3FD}">
      <formula1>$Y$8:$Y$55</formula1>
    </dataValidation>
    <dataValidation type="list" allowBlank="1" showInputMessage="1" showErrorMessage="1" errorTitle="Geen land uit de reeks." promptTitle="Voer hier de laatste 8 landen" prompt="Voer hier de laatste 8 landen in die doorgaan naar de kwartfinale." sqref="N60:N67" xr:uid="{CD3FA81E-D866-4349-89D4-E03094C469B2}">
      <formula1>$Y$8:$Y$55</formula1>
    </dataValidation>
    <dataValidation type="list" allowBlank="1" showInputMessage="1" showErrorMessage="1" errorTitle="Geen land uit poule E." promptTitle="Plaats in Poule E" prompt="Geef hieronder de eindstand van poule E in." sqref="N18:N21" xr:uid="{758CAAD8-8956-4FA3-B15F-D95FFEF0B847}">
      <formula1>$Y$24:$Y$27</formula1>
    </dataValidation>
    <dataValidation type="list" allowBlank="1" showInputMessage="1" showErrorMessage="1" errorTitle="Geen land uit poule F." promptTitle="Plaats in Poule F" prompt="Geef hieronder de eindstand van poule F in." sqref="R18:R21" xr:uid="{3C155E2A-2740-4CFD-87DF-71C1070B7E42}">
      <formula1>$Y$28:$Y$31</formula1>
    </dataValidation>
    <dataValidation type="list" allowBlank="1" showInputMessage="1" showErrorMessage="1" errorTitle="Geen land uit poule A." promptTitle="Plaats in Poule A" prompt="Geef hieronder de eindstand van poule A in." sqref="N6:N9" xr:uid="{DF11D22D-84DA-4C58-8A6E-1D9D28A372DE}">
      <formula1>$Y$8:$Y$11</formula1>
    </dataValidation>
    <dataValidation type="list" allowBlank="1" showInputMessage="1" showErrorMessage="1" errorTitle="Geen land uit poule B." promptTitle="Plaats in Poule B" prompt="Geef hieronder de eindstand van poule B in." sqref="R6:R9" xr:uid="{01B03100-0917-4579-BD0F-2A559949D6A8}">
      <formula1>$Y$12:$Y$15</formula1>
    </dataValidation>
    <dataValidation type="list" allowBlank="1" showInputMessage="1" showErrorMessage="1" errorTitle="Geen land uit poule C." promptTitle="Plaats in Poule C" prompt="Geef hieronder de eindstand van poule C in." sqref="N12:N15" xr:uid="{908A47EA-513B-459F-8976-46E1C1DC30E2}">
      <formula1>$Y$16:$Y$19</formula1>
    </dataValidation>
    <dataValidation type="list" allowBlank="1" showInputMessage="1" showErrorMessage="1" errorTitle="Geen land uit poule D." promptTitle="Plaats in Poule D" prompt="Geef hieronder de eindstand van poule D in." sqref="R12:R15" xr:uid="{4C51734D-EAF6-4ECB-A39C-2BAC5F43D977}">
      <formula1>$Y$20:$Y$23</formula1>
    </dataValidation>
    <dataValidation type="list" allowBlank="1" showInputMessage="1" showErrorMessage="1" errorTitle="Fout!" error="Wel iets uit de lijst selecteren." promptTitle="Team" prompt="Geef hier je team aan bij RKTVC." sqref="C7:E7" xr:uid="{6711F928-0329-40E5-9E99-2C823C833A2F}">
      <formula1>$AK$9:$AK$46</formula1>
    </dataValidation>
  </dataValidations>
  <printOptions horizontalCentered="1"/>
  <pageMargins left="0.47244094488188981" right="0.47244094488188981" top="0.74803149606299213" bottom="0.74803149606299213" header="0.31496062992125984" footer="0.31496062992125984"/>
  <pageSetup paperSize="9" scale="83" fitToWidth="0" fitToHeight="0" orientation="portrait" r:id="rId1"/>
  <headerFooter>
    <oddFooter>&amp;Rpagina &amp;P van &amp;N</oddFooter>
  </headerFooter>
  <rowBreaks count="1" manualBreakCount="1">
    <brk id="58" max="18" man="1"/>
  </rowBreaks>
  <colBreaks count="1" manualBreakCount="1">
    <brk id="10" max="8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3</vt:i4>
      </vt:variant>
    </vt:vector>
  </HeadingPairs>
  <TitlesOfParts>
    <vt:vector size="6" baseType="lpstr">
      <vt:lpstr>Toelichting</vt:lpstr>
      <vt:lpstr>Hoe verdien ik punten</vt:lpstr>
      <vt:lpstr>Invullen</vt:lpstr>
      <vt:lpstr>'Hoe verdien ik punten'!Afdrukbereik</vt:lpstr>
      <vt:lpstr>Invullen!Afdrukbereik</vt:lpstr>
      <vt:lpstr>Toelichting!Afdrukbereik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Martijn van de Graaf</dc:creator>
  <cp:lastModifiedBy>Martijn van de Graaf</cp:lastModifiedBy>
  <dcterms:created xsi:type="dcterms:W3CDTF">2026-05-13T10:05:35Z</dcterms:created>
  <dcterms:modified xsi:type="dcterms:W3CDTF">2026-05-20T09:34:29Z</dcterms:modified>
</cp:coreProperties>
</file>