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iere\Documents\KW-KE\2022\"/>
    </mc:Choice>
  </mc:AlternateContent>
  <xr:revisionPtr revIDLastSave="0" documentId="13_ncr:1_{6BEE8C81-CD53-4D35-97BE-4E6633DF98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ul" sheetId="1" r:id="rId1"/>
    <sheet name="Blad2" sheetId="2" r:id="rId2"/>
  </sheets>
  <definedNames>
    <definedName name="_xlnm.Print_Area" localSheetId="0">Invul!$A$1:$Z$173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8" i="2" l="1"/>
  <c r="W17" i="2"/>
  <c r="W16" i="2"/>
  <c r="W15" i="2"/>
  <c r="W14" i="2"/>
  <c r="W9" i="2"/>
  <c r="W8" i="2"/>
  <c r="W7" i="2"/>
  <c r="W22" i="2" s="1"/>
  <c r="W6" i="2"/>
  <c r="W5" i="2"/>
  <c r="W4" i="2"/>
  <c r="O13" i="2"/>
  <c r="O12" i="2"/>
  <c r="O11" i="2"/>
  <c r="O10" i="2"/>
  <c r="O3" i="2"/>
  <c r="O2" i="2"/>
  <c r="X123" i="1"/>
  <c r="G14" i="2"/>
  <c r="G16" i="2"/>
  <c r="G15" i="2"/>
  <c r="G12" i="2"/>
  <c r="G18" i="2"/>
  <c r="G17" i="2"/>
  <c r="G13" i="2"/>
  <c r="G11" i="2"/>
  <c r="G10" i="2"/>
  <c r="G9" i="2"/>
  <c r="G8" i="2"/>
  <c r="G7" i="2"/>
  <c r="G6" i="2"/>
  <c r="G5" i="2"/>
  <c r="G4" i="2"/>
  <c r="G3" i="2"/>
  <c r="G2" i="2"/>
  <c r="O22" i="2" l="1"/>
  <c r="G22" i="2"/>
  <c r="O130" i="1"/>
  <c r="K130" i="1"/>
  <c r="O127" i="1"/>
  <c r="K127" i="1"/>
  <c r="H75" i="1"/>
  <c r="O72" i="1"/>
  <c r="K72" i="1"/>
  <c r="G72" i="1"/>
  <c r="E72" i="1"/>
  <c r="X74" i="1"/>
  <c r="W74" i="1"/>
  <c r="V74" i="1"/>
  <c r="U74" i="1"/>
  <c r="T74" i="1"/>
  <c r="S74" i="1"/>
  <c r="O73" i="1"/>
  <c r="K73" i="1"/>
  <c r="G73" i="1"/>
  <c r="E73" i="1"/>
  <c r="X73" i="1"/>
  <c r="W73" i="1"/>
  <c r="V73" i="1"/>
  <c r="U73" i="1"/>
  <c r="T73" i="1"/>
  <c r="S73" i="1"/>
  <c r="O70" i="1"/>
  <c r="K70" i="1"/>
  <c r="G70" i="1"/>
  <c r="E70" i="1"/>
  <c r="X72" i="1"/>
  <c r="W72" i="1"/>
  <c r="V72" i="1"/>
  <c r="U72" i="1"/>
  <c r="T72" i="1"/>
  <c r="S72" i="1"/>
  <c r="O71" i="1"/>
  <c r="K71" i="1"/>
  <c r="G71" i="1"/>
  <c r="E71" i="1"/>
  <c r="X71" i="1"/>
  <c r="W71" i="1"/>
  <c r="V71" i="1"/>
  <c r="U71" i="1"/>
  <c r="T71" i="1"/>
  <c r="S71" i="1"/>
  <c r="E96" i="1" s="1"/>
  <c r="T90" i="1" s="1"/>
  <c r="E109" i="1" s="1"/>
  <c r="V98" i="1" s="1"/>
  <c r="O68" i="1"/>
  <c r="K68" i="1"/>
  <c r="G68" i="1"/>
  <c r="E68" i="1"/>
  <c r="O67" i="1"/>
  <c r="K67" i="1"/>
  <c r="G67" i="1"/>
  <c r="E67" i="1"/>
  <c r="O66" i="1"/>
  <c r="K66" i="1"/>
  <c r="G66" i="1"/>
  <c r="E66" i="1"/>
  <c r="O65" i="1"/>
  <c r="K65" i="1"/>
  <c r="G65" i="1"/>
  <c r="E65" i="1"/>
  <c r="X66" i="1"/>
  <c r="W66" i="1"/>
  <c r="V66" i="1"/>
  <c r="U66" i="1"/>
  <c r="T66" i="1"/>
  <c r="S66" i="1"/>
  <c r="X65" i="1"/>
  <c r="W65" i="1"/>
  <c r="V65" i="1"/>
  <c r="U65" i="1"/>
  <c r="T65" i="1"/>
  <c r="S65" i="1"/>
  <c r="O60" i="1"/>
  <c r="K60" i="1"/>
  <c r="G60" i="1"/>
  <c r="E60" i="1"/>
  <c r="X64" i="1"/>
  <c r="W64" i="1"/>
  <c r="V64" i="1"/>
  <c r="U64" i="1"/>
  <c r="T64" i="1"/>
  <c r="S64" i="1"/>
  <c r="O61" i="1"/>
  <c r="K61" i="1"/>
  <c r="G61" i="1"/>
  <c r="E61" i="1"/>
  <c r="X63" i="1"/>
  <c r="W63" i="1"/>
  <c r="V63" i="1"/>
  <c r="U63" i="1"/>
  <c r="T63" i="1"/>
  <c r="S63" i="1"/>
  <c r="E95" i="1" s="1"/>
  <c r="V90" i="1" s="1"/>
  <c r="O63" i="1"/>
  <c r="K63" i="1"/>
  <c r="G63" i="1"/>
  <c r="E63" i="1"/>
  <c r="O62" i="1"/>
  <c r="K62" i="1"/>
  <c r="G62" i="1"/>
  <c r="E62" i="1"/>
  <c r="O58" i="1"/>
  <c r="K58" i="1"/>
  <c r="G58" i="1"/>
  <c r="E58" i="1"/>
  <c r="O57" i="1"/>
  <c r="K57" i="1"/>
  <c r="G57" i="1"/>
  <c r="E57" i="1"/>
  <c r="X58" i="1"/>
  <c r="W58" i="1"/>
  <c r="V58" i="1"/>
  <c r="U58" i="1"/>
  <c r="T58" i="1"/>
  <c r="S58" i="1"/>
  <c r="O55" i="1"/>
  <c r="K55" i="1"/>
  <c r="G55" i="1"/>
  <c r="E55" i="1"/>
  <c r="X57" i="1"/>
  <c r="W57" i="1"/>
  <c r="V57" i="1"/>
  <c r="U57" i="1"/>
  <c r="T57" i="1"/>
  <c r="S57" i="1"/>
  <c r="O56" i="1"/>
  <c r="K56" i="1"/>
  <c r="G56" i="1"/>
  <c r="E56" i="1"/>
  <c r="X56" i="1"/>
  <c r="W56" i="1"/>
  <c r="V56" i="1"/>
  <c r="U56" i="1"/>
  <c r="T56" i="1"/>
  <c r="S56" i="1"/>
  <c r="X55" i="1"/>
  <c r="W55" i="1"/>
  <c r="V55" i="1"/>
  <c r="U55" i="1"/>
  <c r="T55" i="1"/>
  <c r="S55" i="1"/>
  <c r="E93" i="1" s="1"/>
  <c r="V87" i="1" s="1"/>
  <c r="O53" i="1"/>
  <c r="K53" i="1"/>
  <c r="G53" i="1"/>
  <c r="E53" i="1"/>
  <c r="O51" i="1"/>
  <c r="K51" i="1"/>
  <c r="G51" i="1"/>
  <c r="E51" i="1"/>
  <c r="O50" i="1"/>
  <c r="K50" i="1"/>
  <c r="G50" i="1"/>
  <c r="E50" i="1"/>
  <c r="O46" i="1"/>
  <c r="K46" i="1"/>
  <c r="G46" i="1"/>
  <c r="E46" i="1"/>
  <c r="X50" i="1"/>
  <c r="W50" i="1"/>
  <c r="V50" i="1"/>
  <c r="U50" i="1"/>
  <c r="T50" i="1"/>
  <c r="S50" i="1"/>
  <c r="O47" i="1"/>
  <c r="K47" i="1"/>
  <c r="G47" i="1"/>
  <c r="E47" i="1"/>
  <c r="X49" i="1"/>
  <c r="W49" i="1"/>
  <c r="V49" i="1"/>
  <c r="U49" i="1"/>
  <c r="T49" i="1"/>
  <c r="S49" i="1"/>
  <c r="O52" i="1"/>
  <c r="K52" i="1"/>
  <c r="G52" i="1"/>
  <c r="E52" i="1"/>
  <c r="X48" i="1"/>
  <c r="W48" i="1"/>
  <c r="V48" i="1"/>
  <c r="U48" i="1"/>
  <c r="T48" i="1"/>
  <c r="S48" i="1"/>
  <c r="X47" i="1"/>
  <c r="W47" i="1"/>
  <c r="V47" i="1"/>
  <c r="U47" i="1"/>
  <c r="T47" i="1"/>
  <c r="S47" i="1"/>
  <c r="E90" i="1" s="1"/>
  <c r="T87" i="1" s="1"/>
  <c r="E106" i="1" s="1"/>
  <c r="T97" i="1" s="1"/>
  <c r="O45" i="1"/>
  <c r="K45" i="1"/>
  <c r="G45" i="1"/>
  <c r="E45" i="1"/>
  <c r="O40" i="1"/>
  <c r="K40" i="1"/>
  <c r="G40" i="1"/>
  <c r="E40" i="1"/>
  <c r="O48" i="1"/>
  <c r="K48" i="1"/>
  <c r="G48" i="1"/>
  <c r="E48" i="1"/>
  <c r="O42" i="1"/>
  <c r="K42" i="1"/>
  <c r="G42" i="1"/>
  <c r="E42" i="1"/>
  <c r="X42" i="1"/>
  <c r="W42" i="1"/>
  <c r="V42" i="1"/>
  <c r="U42" i="1"/>
  <c r="T42" i="1"/>
  <c r="S42" i="1"/>
  <c r="O43" i="1"/>
  <c r="K43" i="1"/>
  <c r="G43" i="1"/>
  <c r="E43" i="1"/>
  <c r="X41" i="1"/>
  <c r="W41" i="1"/>
  <c r="V41" i="1"/>
  <c r="U41" i="1"/>
  <c r="T41" i="1"/>
  <c r="S41" i="1"/>
  <c r="O41" i="1"/>
  <c r="K41" i="1"/>
  <c r="G41" i="1"/>
  <c r="E41" i="1"/>
  <c r="X40" i="1"/>
  <c r="W40" i="1"/>
  <c r="V40" i="1"/>
  <c r="U40" i="1"/>
  <c r="T40" i="1"/>
  <c r="S40" i="1"/>
  <c r="X39" i="1"/>
  <c r="W39" i="1"/>
  <c r="V39" i="1"/>
  <c r="U39" i="1"/>
  <c r="T39" i="1"/>
  <c r="S39" i="1"/>
  <c r="E89" i="1" s="1"/>
  <c r="V84" i="1" s="1"/>
  <c r="O35" i="1"/>
  <c r="K35" i="1"/>
  <c r="G35" i="1"/>
  <c r="E35" i="1"/>
  <c r="O37" i="1"/>
  <c r="K37" i="1"/>
  <c r="G37" i="1"/>
  <c r="E37" i="1"/>
  <c r="O38" i="1"/>
  <c r="K38" i="1"/>
  <c r="G38" i="1"/>
  <c r="E38" i="1"/>
  <c r="O36" i="1"/>
  <c r="K36" i="1"/>
  <c r="G36" i="1"/>
  <c r="E36" i="1"/>
  <c r="X34" i="1"/>
  <c r="W34" i="1"/>
  <c r="V34" i="1"/>
  <c r="U34" i="1"/>
  <c r="T34" i="1"/>
  <c r="S34" i="1"/>
  <c r="O32" i="1"/>
  <c r="K32" i="1"/>
  <c r="G32" i="1"/>
  <c r="E32" i="1"/>
  <c r="X33" i="1"/>
  <c r="W33" i="1"/>
  <c r="V33" i="1"/>
  <c r="U33" i="1"/>
  <c r="T33" i="1"/>
  <c r="S33" i="1"/>
  <c r="O31" i="1"/>
  <c r="K31" i="1"/>
  <c r="G31" i="1"/>
  <c r="E31" i="1"/>
  <c r="X32" i="1"/>
  <c r="W32" i="1"/>
  <c r="V32" i="1"/>
  <c r="U32" i="1"/>
  <c r="T32" i="1"/>
  <c r="S32" i="1"/>
  <c r="X31" i="1"/>
  <c r="W31" i="1"/>
  <c r="V31" i="1"/>
  <c r="U31" i="1"/>
  <c r="T31" i="1"/>
  <c r="S31" i="1"/>
  <c r="E86" i="1" s="1"/>
  <c r="T84" i="1" s="1"/>
  <c r="E103" i="1" s="1"/>
  <c r="V96" i="1" s="1"/>
  <c r="E114" i="1" s="1"/>
  <c r="T105" i="1" s="1"/>
  <c r="T119" i="1" s="1"/>
  <c r="D122" i="1" s="1"/>
  <c r="O30" i="1"/>
  <c r="K30" i="1"/>
  <c r="G30" i="1"/>
  <c r="E30" i="1"/>
  <c r="O33" i="1"/>
  <c r="K33" i="1"/>
  <c r="G33" i="1"/>
  <c r="E33" i="1"/>
  <c r="O25" i="1"/>
  <c r="K25" i="1"/>
  <c r="G25" i="1"/>
  <c r="E25" i="1"/>
  <c r="O27" i="1"/>
  <c r="K27" i="1"/>
  <c r="G27" i="1"/>
  <c r="E27" i="1"/>
  <c r="X26" i="1"/>
  <c r="W26" i="1"/>
  <c r="V26" i="1"/>
  <c r="U26" i="1"/>
  <c r="T26" i="1"/>
  <c r="S26" i="1"/>
  <c r="O28" i="1"/>
  <c r="K28" i="1"/>
  <c r="G28" i="1"/>
  <c r="E28" i="1"/>
  <c r="X25" i="1"/>
  <c r="W25" i="1"/>
  <c r="V25" i="1"/>
  <c r="U25" i="1"/>
  <c r="T25" i="1"/>
  <c r="S25" i="1"/>
  <c r="O26" i="1"/>
  <c r="K26" i="1"/>
  <c r="G26" i="1"/>
  <c r="E26" i="1"/>
  <c r="X24" i="1"/>
  <c r="W24" i="1"/>
  <c r="V24" i="1"/>
  <c r="U24" i="1"/>
  <c r="T24" i="1"/>
  <c r="S24" i="1"/>
  <c r="X23" i="1"/>
  <c r="W23" i="1"/>
  <c r="V23" i="1"/>
  <c r="U23" i="1"/>
  <c r="T23" i="1"/>
  <c r="S23" i="1"/>
  <c r="E85" i="1" s="1"/>
  <c r="V83" i="1" s="1"/>
  <c r="O21" i="1"/>
  <c r="K21" i="1"/>
  <c r="G21" i="1"/>
  <c r="E21" i="1"/>
  <c r="O22" i="1"/>
  <c r="K22" i="1"/>
  <c r="G22" i="1"/>
  <c r="E22" i="1"/>
  <c r="O23" i="1"/>
  <c r="K23" i="1"/>
  <c r="G23" i="1"/>
  <c r="E23" i="1"/>
  <c r="O20" i="1"/>
  <c r="K20" i="1"/>
  <c r="G20" i="1"/>
  <c r="E20" i="1"/>
  <c r="X18" i="1"/>
  <c r="W18" i="1"/>
  <c r="V18" i="1"/>
  <c r="U18" i="1"/>
  <c r="T18" i="1"/>
  <c r="S18" i="1"/>
  <c r="O16" i="1"/>
  <c r="K16" i="1"/>
  <c r="G16" i="1"/>
  <c r="E16" i="1"/>
  <c r="X17" i="1"/>
  <c r="W17" i="1"/>
  <c r="V17" i="1"/>
  <c r="U17" i="1"/>
  <c r="T17" i="1"/>
  <c r="S17" i="1"/>
  <c r="O18" i="1"/>
  <c r="K18" i="1"/>
  <c r="G18" i="1"/>
  <c r="E18" i="1"/>
  <c r="X16" i="1"/>
  <c r="W16" i="1"/>
  <c r="V16" i="1"/>
  <c r="U16" i="1"/>
  <c r="T16" i="1"/>
  <c r="S16" i="1"/>
  <c r="O17" i="1"/>
  <c r="K17" i="1"/>
  <c r="G17" i="1"/>
  <c r="E17" i="1"/>
  <c r="X15" i="1"/>
  <c r="W15" i="1"/>
  <c r="V15" i="1"/>
  <c r="U15" i="1"/>
  <c r="T15" i="1"/>
  <c r="S15" i="1"/>
  <c r="E83" i="1" s="1"/>
  <c r="V85" i="1" s="1"/>
  <c r="O14" i="1"/>
  <c r="K14" i="1"/>
  <c r="G14" i="1"/>
  <c r="E14" i="1"/>
  <c r="O171" i="1" l="1"/>
  <c r="O75" i="1"/>
  <c r="Y48" i="1"/>
  <c r="O166" i="1"/>
  <c r="Y55" i="1"/>
  <c r="Y34" i="1"/>
  <c r="Y18" i="1"/>
  <c r="Y40" i="1"/>
  <c r="Y66" i="1"/>
  <c r="Y72" i="1"/>
  <c r="Y56" i="1"/>
  <c r="Y26" i="1"/>
  <c r="Y24" i="1"/>
  <c r="Y39" i="1"/>
  <c r="Y42" i="1"/>
  <c r="Y73" i="1"/>
  <c r="Y33" i="1"/>
  <c r="Y71" i="1"/>
  <c r="Y74" i="1"/>
  <c r="Y65" i="1"/>
  <c r="Y63" i="1"/>
  <c r="Y64" i="1"/>
  <c r="Y57" i="1"/>
  <c r="Y58" i="1"/>
  <c r="Y47" i="1"/>
  <c r="Y49" i="1"/>
  <c r="Y50" i="1"/>
  <c r="Y41" i="1"/>
  <c r="Y31" i="1"/>
  <c r="Y32" i="1"/>
  <c r="Y23" i="1"/>
  <c r="Y25" i="1"/>
  <c r="Y17" i="1"/>
  <c r="Y15" i="1"/>
  <c r="Y16" i="1"/>
  <c r="E82" i="1"/>
  <c r="T83" i="1" s="1"/>
  <c r="E102" i="1" s="1"/>
  <c r="T96" i="1" s="1"/>
  <c r="E84" i="1"/>
  <c r="T85" i="1" s="1"/>
  <c r="E104" i="1" s="1"/>
  <c r="T99" i="1" s="1"/>
  <c r="E116" i="1" s="1"/>
  <c r="T106" i="1" s="1"/>
  <c r="E88" i="1"/>
  <c r="T86" i="1" s="1"/>
  <c r="E94" i="1"/>
  <c r="T88" i="1" s="1"/>
  <c r="E107" i="1" s="1"/>
  <c r="V97" i="1" s="1"/>
  <c r="E115" i="1" s="1"/>
  <c r="V105" i="1" s="1"/>
  <c r="T112" i="1" s="1"/>
  <c r="D124" i="1" s="1"/>
  <c r="E87" i="1"/>
  <c r="V86" i="1" s="1"/>
  <c r="E105" i="1" s="1"/>
  <c r="V99" i="1" s="1"/>
  <c r="E91" i="1"/>
  <c r="V89" i="1" s="1"/>
  <c r="E108" i="1" s="1"/>
  <c r="T98" i="1" s="1"/>
  <c r="E117" i="1" s="1"/>
  <c r="V106" i="1" s="1"/>
  <c r="E97" i="1"/>
  <c r="V88" i="1" s="1"/>
  <c r="E92" i="1"/>
  <c r="T89" i="1" s="1"/>
  <c r="V112" i="1" l="1"/>
  <c r="D125" i="1" s="1"/>
  <c r="V119" i="1"/>
  <c r="D123" i="1" s="1"/>
  <c r="Q171" i="1"/>
</calcChain>
</file>

<file path=xl/sharedStrings.xml><?xml version="1.0" encoding="utf-8"?>
<sst xmlns="http://schemas.openxmlformats.org/spreadsheetml/2006/main" count="657" uniqueCount="214">
  <si>
    <t>naam:</t>
  </si>
  <si>
    <t>Bijnaam:</t>
  </si>
  <si>
    <t>betaald:</t>
  </si>
  <si>
    <t>(is niet verplicht. Deze naam wordt dan gebruikt bij de tussenstanden en eindstand)</t>
  </si>
  <si>
    <t>Email 1</t>
  </si>
  <si>
    <t>Email 2</t>
  </si>
  <si>
    <t xml:space="preserve">Vraag 1: </t>
  </si>
  <si>
    <t>Voorspel de juiste uitslag van de poulewedstrijden (48 in totaal)</t>
  </si>
  <si>
    <t>juiste voorspelling (toto 1,2 of 3)</t>
  </si>
  <si>
    <t>voor elke juiste wedstrijduitslag</t>
  </si>
  <si>
    <t>tijdstip</t>
  </si>
  <si>
    <t>groep</t>
  </si>
  <si>
    <t>uitslag</t>
  </si>
  <si>
    <t>toto</t>
  </si>
  <si>
    <t>Punten</t>
  </si>
  <si>
    <t>Stand</t>
  </si>
  <si>
    <t>A</t>
  </si>
  <si>
    <t>-</t>
  </si>
  <si>
    <t>Land</t>
  </si>
  <si>
    <t>G</t>
  </si>
  <si>
    <t>W</t>
  </si>
  <si>
    <t>V</t>
  </si>
  <si>
    <t>DV</t>
  </si>
  <si>
    <t>DT</t>
  </si>
  <si>
    <t>Pt</t>
  </si>
  <si>
    <t>B</t>
  </si>
  <si>
    <t>Uruguay</t>
  </si>
  <si>
    <t>C</t>
  </si>
  <si>
    <t>D</t>
  </si>
  <si>
    <t>Portugal</t>
  </si>
  <si>
    <t>Spanje</t>
  </si>
  <si>
    <t>E</t>
  </si>
  <si>
    <t>Marokko</t>
  </si>
  <si>
    <t>F</t>
  </si>
  <si>
    <t>Iran</t>
  </si>
  <si>
    <t>Frankrijk</t>
  </si>
  <si>
    <t>Australië</t>
  </si>
  <si>
    <t>H</t>
  </si>
  <si>
    <t>Denemarken</t>
  </si>
  <si>
    <t>Argentinië</t>
  </si>
  <si>
    <t>Kroatië</t>
  </si>
  <si>
    <t>Brazilië</t>
  </si>
  <si>
    <t>Zwitserland</t>
  </si>
  <si>
    <t>Costa Rica</t>
  </si>
  <si>
    <t>Servië</t>
  </si>
  <si>
    <t>Duitsland</t>
  </si>
  <si>
    <t>Mexico</t>
  </si>
  <si>
    <t>Zuid-Korea</t>
  </si>
  <si>
    <t>België</t>
  </si>
  <si>
    <t>Tunesië</t>
  </si>
  <si>
    <t>Engeland</t>
  </si>
  <si>
    <t>Polen</t>
  </si>
  <si>
    <t>Senegal</t>
  </si>
  <si>
    <t>Japan</t>
  </si>
  <si>
    <t>Totaal aantal goals in groepsfase:</t>
  </si>
  <si>
    <t>Vraag 2:</t>
  </si>
  <si>
    <t xml:space="preserve">Voorspel de 16 landen die na de poulefase doorgaan naar de </t>
  </si>
  <si>
    <t>achtste finales</t>
  </si>
  <si>
    <t>per goed voorspeld land</t>
  </si>
  <si>
    <t>voor de juiste voorspelling op de juiste plek</t>
  </si>
  <si>
    <t>Achtste finales</t>
  </si>
  <si>
    <t>Programma</t>
  </si>
  <si>
    <t>Stand na 90 min</t>
  </si>
  <si>
    <t>Poule A</t>
  </si>
  <si>
    <t>A1</t>
  </si>
  <si>
    <t>Datum</t>
  </si>
  <si>
    <t>Tijd</t>
  </si>
  <si>
    <t>Plaats</t>
  </si>
  <si>
    <t>A2</t>
  </si>
  <si>
    <t>Poule B</t>
  </si>
  <si>
    <t>B1</t>
  </si>
  <si>
    <t>B2</t>
  </si>
  <si>
    <t>Poule C</t>
  </si>
  <si>
    <t>C1</t>
  </si>
  <si>
    <t>C2</t>
  </si>
  <si>
    <t>Poule D</t>
  </si>
  <si>
    <t>D1</t>
  </si>
  <si>
    <t>D2</t>
  </si>
  <si>
    <t>Poule E</t>
  </si>
  <si>
    <t>E1</t>
  </si>
  <si>
    <t>E2</t>
  </si>
  <si>
    <t>Poule F</t>
  </si>
  <si>
    <t>F1</t>
  </si>
  <si>
    <t>F2</t>
  </si>
  <si>
    <t>Kwartfinales</t>
  </si>
  <si>
    <t>Poule G</t>
  </si>
  <si>
    <t>G1</t>
  </si>
  <si>
    <t>G2</t>
  </si>
  <si>
    <t>Poule H</t>
  </si>
  <si>
    <t>H1</t>
  </si>
  <si>
    <t>H2</t>
  </si>
  <si>
    <t>Vraag 3:</t>
  </si>
  <si>
    <t>Winnaar 49</t>
  </si>
  <si>
    <t>Halve finales</t>
  </si>
  <si>
    <t>Winnaar 50</t>
  </si>
  <si>
    <t>Winnaar 51</t>
  </si>
  <si>
    <t>Winnaar 52</t>
  </si>
  <si>
    <t>Winnaar 53</t>
  </si>
  <si>
    <t>Winnaar 54</t>
  </si>
  <si>
    <t>Winnaar 55</t>
  </si>
  <si>
    <t>Winnaar 56</t>
  </si>
  <si>
    <t>Vraag 4:</t>
  </si>
  <si>
    <t>Winnaar 57</t>
  </si>
  <si>
    <t>Winnaar 58</t>
  </si>
  <si>
    <t>Winnaar 59</t>
  </si>
  <si>
    <t>Finale</t>
  </si>
  <si>
    <t>Winnaar 60</t>
  </si>
  <si>
    <t>Vraag 5a:</t>
  </si>
  <si>
    <t>Welk land wordt Wereldkampioen en wie wordt tweede, derde en vierde?</t>
  </si>
  <si>
    <t>Wereldkampioen</t>
  </si>
  <si>
    <t>1e</t>
  </si>
  <si>
    <t>2e</t>
  </si>
  <si>
    <t>Totaal aantal goals in knock-out-fase:</t>
  </si>
  <si>
    <t>3e</t>
  </si>
  <si>
    <t>4e</t>
  </si>
  <si>
    <t>Vraag 5b:</t>
  </si>
  <si>
    <t>Wat is de uitslag en toto van de finale?</t>
  </si>
  <si>
    <t>Vraag 5c:</t>
  </si>
  <si>
    <t>Wat is de uitslag en toto van de kleine finale?</t>
  </si>
  <si>
    <t>Bonusvragen:</t>
  </si>
  <si>
    <t>Vraag 6a:</t>
  </si>
  <si>
    <t>Wie scoort het eerste doelpunt van het toernooi?  50 punten</t>
  </si>
  <si>
    <t>Vraag 6b:</t>
  </si>
  <si>
    <t>In welke minuut wordt het eerste doelpunt gemaakt?  50 punten, met 1 punt aftrek per iedere minuut afwijking</t>
  </si>
  <si>
    <t>Wie wordt er topscorer van dit WK?  50 punten</t>
  </si>
  <si>
    <t>Vraag 9:</t>
  </si>
  <si>
    <t xml:space="preserve">Hoeveel tellende doelpunten worden er dit toernooi gescoord?  </t>
  </si>
  <si>
    <t>(exclusief verlenging/strafschoppenseries)</t>
  </si>
  <si>
    <t>Totaal aantal goals in toernooi na 90 min:</t>
  </si>
  <si>
    <t>Vraag 10:</t>
  </si>
  <si>
    <t>Hoeveel wedstrijden eindigen in een gelijkspel (na 90 minuten)?</t>
  </si>
  <si>
    <t>Totaal:</t>
  </si>
  <si>
    <t>VOORSPELLING WK 2022</t>
  </si>
  <si>
    <t>Ecuador</t>
  </si>
  <si>
    <t>Wales</t>
  </si>
  <si>
    <t>Saudi-Arabië</t>
  </si>
  <si>
    <t>Canada</t>
  </si>
  <si>
    <t>Kameroen</t>
  </si>
  <si>
    <t>Ghana</t>
  </si>
  <si>
    <t>Al Bayt</t>
  </si>
  <si>
    <t>Maandag 21 november 2022</t>
  </si>
  <si>
    <t>Zondag 20 nov. 2022</t>
  </si>
  <si>
    <t>Khalifa Int.</t>
  </si>
  <si>
    <t>Al Thumama</t>
  </si>
  <si>
    <t>Ahmad Bin Ali</t>
  </si>
  <si>
    <t>Dinsdag 22 november 2022</t>
  </si>
  <si>
    <t>Lusail</t>
  </si>
  <si>
    <t>Education City</t>
  </si>
  <si>
    <t>Staduim 974</t>
  </si>
  <si>
    <t>Al Janoub</t>
  </si>
  <si>
    <t>Woensdag 23 november 2022</t>
  </si>
  <si>
    <t>Donderdag 24 november 2022</t>
  </si>
  <si>
    <t>Ver. Staten</t>
  </si>
  <si>
    <t>Vrijdag 25 november 2022</t>
  </si>
  <si>
    <t>Zaterdag 26 november 2022</t>
  </si>
  <si>
    <t>Zondag 27 november 2022</t>
  </si>
  <si>
    <t>Maandag 28 november 2022</t>
  </si>
  <si>
    <t>Dinsdag 29 november 2022</t>
  </si>
  <si>
    <t>Woensdag 30 november 2022</t>
  </si>
  <si>
    <t>Donderdag 1 december 2022</t>
  </si>
  <si>
    <t>Vrijdag 2 december 2022</t>
  </si>
  <si>
    <t>Ahmed Bin Ali</t>
  </si>
  <si>
    <t>Satdium 974</t>
  </si>
  <si>
    <t>Troostfinale</t>
  </si>
  <si>
    <t>Aantal doelpunten van 1 land juist</t>
  </si>
  <si>
    <t>Verbeterpunten volgende keer:</t>
  </si>
  <si>
    <t>Toto en uitslag niet goed, maar aantal doelpunten 1 team wel goed, dan misschien 1 punt?</t>
  </si>
  <si>
    <t>Team wel bij laatste 4, maar niet op de juiste plaats, toch nog 50 punten.</t>
  </si>
  <si>
    <t>Na groepsfase pas de rest invullen</t>
  </si>
  <si>
    <t>Afwijking aantal goals 1 punt aftrek per 1 afwijking</t>
  </si>
  <si>
    <t>Afwijking aantal gelijk spelen 2 punten aftrek per 1 afwijking</t>
  </si>
  <si>
    <t>Groepsfase</t>
  </si>
  <si>
    <t>x</t>
  </si>
  <si>
    <t>=</t>
  </si>
  <si>
    <t>Vraag 1:</t>
  </si>
  <si>
    <t>Halve fianles</t>
  </si>
  <si>
    <t>Top 4</t>
  </si>
  <si>
    <t>Uitslag finale</t>
  </si>
  <si>
    <t>Uitslag kleine finale</t>
  </si>
  <si>
    <t>eerste doelpunt</t>
  </si>
  <si>
    <t>welke minuut</t>
  </si>
  <si>
    <t>Topscorer</t>
  </si>
  <si>
    <t>Welk land 1e rode kaart</t>
  </si>
  <si>
    <t>Hoeveel doelpunten</t>
  </si>
  <si>
    <t>Hoeveel gelijkspel</t>
  </si>
  <si>
    <t>Voorspel de 8 kwartfinalisten. Per juist voorspelde kwartfinalist verdien je 50 punten</t>
  </si>
  <si>
    <t>Voorspel de 4 halve finalisten. Per juist voorspelde halve finalist verdien je 75 punten</t>
  </si>
  <si>
    <t>100 punten per goed voorspeld land op de 3e en 4e juiste plaats.</t>
  </si>
  <si>
    <t>10 punten voor de juiste toto, 25 punten voor de juiste uitslag</t>
  </si>
  <si>
    <t>Welk land krijgt de eerste rode kaart van het toernooi?  50 punten</t>
  </si>
  <si>
    <t>50 punten, met 1 punten aftrek per afwijking</t>
  </si>
  <si>
    <t>50 punten, met 2 punt aftrek per afwijking</t>
  </si>
  <si>
    <t>Vraag 6c:</t>
  </si>
  <si>
    <t>Vraag 8a:</t>
  </si>
  <si>
    <t>Vraag 8b:</t>
  </si>
  <si>
    <t>Wie wordt er topscorer van het Nederlands elftal op dit WK?  50 punten</t>
  </si>
  <si>
    <t>eerste doelpunt Ned.elftal</t>
  </si>
  <si>
    <t>Topscorer Ned.elftal</t>
  </si>
  <si>
    <t>Welke speler van het Nederlands elftal maakt het eerste doelpunt?  50 punten</t>
  </si>
  <si>
    <t>Vraag 7b:</t>
  </si>
  <si>
    <t>Vraag 7a:</t>
  </si>
  <si>
    <t>Hoeveel spelers</t>
  </si>
  <si>
    <t>150 punten per goed voorspeld land op de 1e en 2e juiste plaats.</t>
  </si>
  <si>
    <t>Totaal te verdienen: 3000 punten.</t>
  </si>
  <si>
    <t>(Er mogen maximaal 26 spelers geselecteerd worden door de bondscoach)</t>
  </si>
  <si>
    <t>Hoeveel spelers gebruikt Louis van Gaal dit WK, inclusief in eventuele verlengingen?  50 punten</t>
  </si>
  <si>
    <t>Bonus: 115 punten (zie invulinstructie)</t>
  </si>
  <si>
    <t>of evt.verlenging</t>
  </si>
  <si>
    <t>Totaal tussenstand 1:</t>
  </si>
  <si>
    <t>Totaal tussenstand 2:</t>
  </si>
  <si>
    <t>punten</t>
  </si>
  <si>
    <t>punt</t>
  </si>
  <si>
    <t>NEDERLAND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</si>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</sst>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h:mm;@"/>
    <numFmt numFmtId="166" formatCode="ddd\ dd\ mmmm\ yyyy"/>
    <numFmt numFmtId="167" formatCode="ddd\ dd\ mmmm"/>
  </numFmts>
  <fonts count="16"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sz val="10"/>
      <color rgb="FF333333"/>
      <name val="Bookman Old Style"/>
      <family val="1"/>
    </font>
    <font>
      <sz val="11"/>
      <color theme="1"/>
      <name val="Bookman"/>
      <family val="1"/>
    </font>
    <font>
      <b/>
      <u/>
      <sz val="10"/>
      <name val="Bookman Old Style"/>
      <family val="1"/>
    </font>
    <font>
      <b/>
      <sz val="10"/>
      <color indexed="10"/>
      <name val="Bookman Old Style"/>
      <family val="1"/>
    </font>
    <font>
      <u/>
      <sz val="10"/>
      <color indexed="12"/>
      <name val="Arial"/>
      <family val="2"/>
    </font>
    <font>
      <u/>
      <sz val="10"/>
      <color indexed="12"/>
      <name val="Bookman Old Style"/>
      <family val="1"/>
    </font>
    <font>
      <sz val="10"/>
      <name val="Bookman Old Style"/>
      <family val="1"/>
    </font>
    <font>
      <b/>
      <sz val="10"/>
      <color indexed="8"/>
      <name val="Bookman Old Style"/>
      <family val="1"/>
    </font>
    <font>
      <b/>
      <sz val="10"/>
      <color indexed="9"/>
      <name val="Bookman Old Style"/>
      <family val="1"/>
    </font>
    <font>
      <sz val="10"/>
      <color indexed="8"/>
      <name val="Bookman Old Style"/>
      <family val="1"/>
    </font>
    <font>
      <sz val="10"/>
      <color theme="0"/>
      <name val="Bookman Old Style"/>
      <family val="1"/>
    </font>
    <font>
      <b/>
      <sz val="10"/>
      <color theme="1"/>
      <name val="Bookman Old Style"/>
      <family val="1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/>
      <top style="thin">
        <color indexed="53"/>
      </top>
      <bottom style="thin">
        <color indexed="53"/>
      </bottom>
      <diagonal/>
    </border>
    <border>
      <left/>
      <right/>
      <top style="thin">
        <color indexed="53"/>
      </top>
      <bottom/>
      <diagonal/>
    </border>
    <border>
      <left style="thin">
        <color indexed="53"/>
      </left>
      <right/>
      <top style="thin">
        <color indexed="53"/>
      </top>
      <bottom/>
      <diagonal/>
    </border>
    <border>
      <left/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 style="thin">
        <color indexed="53"/>
      </right>
      <top style="thin">
        <color indexed="53"/>
      </top>
      <bottom/>
      <diagonal/>
    </border>
    <border>
      <left style="thin">
        <color indexed="53"/>
      </left>
      <right/>
      <top/>
      <bottom/>
      <diagonal/>
    </border>
    <border>
      <left/>
      <right/>
      <top/>
      <bottom style="thin">
        <color indexed="53"/>
      </bottom>
      <diagonal/>
    </border>
    <border>
      <left style="thin">
        <color indexed="53"/>
      </left>
      <right/>
      <top/>
      <bottom style="thin">
        <color indexed="53"/>
      </bottom>
      <diagonal/>
    </border>
    <border>
      <left/>
      <right style="thin">
        <color indexed="53"/>
      </right>
      <top/>
      <bottom style="thin">
        <color indexed="53"/>
      </bottom>
      <diagonal/>
    </border>
    <border>
      <left style="thin">
        <color indexed="53"/>
      </left>
      <right style="thin">
        <color indexed="53"/>
      </right>
      <top/>
      <bottom style="thin">
        <color indexed="53"/>
      </bottom>
      <diagonal/>
    </border>
    <border>
      <left/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/>
      <bottom/>
      <diagonal/>
    </border>
    <border>
      <left/>
      <right/>
      <top style="thin">
        <color indexed="53"/>
      </top>
      <bottom style="thin">
        <color indexed="53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1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4" borderId="0" xfId="0" applyFont="1" applyFill="1"/>
    <xf numFmtId="0" fontId="5" fillId="0" borderId="4" xfId="0" applyFont="1" applyBorder="1"/>
    <xf numFmtId="0" fontId="1" fillId="2" borderId="0" xfId="0" applyFont="1" applyFill="1"/>
    <xf numFmtId="0" fontId="6" fillId="2" borderId="0" xfId="0" applyFont="1" applyFill="1" applyAlignment="1">
      <alignment horizontal="right"/>
    </xf>
    <xf numFmtId="0" fontId="1" fillId="2" borderId="5" xfId="0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horizontal="right"/>
    </xf>
    <xf numFmtId="0" fontId="1" fillId="2" borderId="9" xfId="0" applyFont="1" applyFill="1" applyBorder="1"/>
    <xf numFmtId="0" fontId="2" fillId="2" borderId="4" xfId="0" applyFont="1" applyFill="1" applyBorder="1"/>
    <xf numFmtId="0" fontId="9" fillId="2" borderId="0" xfId="0" applyFont="1" applyFill="1"/>
    <xf numFmtId="164" fontId="2" fillId="2" borderId="4" xfId="0" applyNumberFormat="1" applyFont="1" applyFill="1" applyBorder="1"/>
    <xf numFmtId="164" fontId="9" fillId="2" borderId="0" xfId="0" applyNumberFormat="1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1" xfId="0" applyFill="1" applyBorder="1"/>
    <xf numFmtId="0" fontId="0" fillId="0" borderId="10" xfId="0" applyBorder="1" applyAlignment="1">
      <alignment horizont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2" fillId="6" borderId="14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0" fillId="2" borderId="10" xfId="0" applyFill="1" applyBorder="1"/>
    <xf numFmtId="0" fontId="2" fillId="6" borderId="17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20" fontId="1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164" fontId="2" fillId="2" borderId="0" xfId="0" applyNumberFormat="1" applyFont="1" applyFill="1" applyAlignment="1">
      <alignment horizont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4" xfId="0" applyFont="1" applyFill="1" applyBorder="1"/>
    <xf numFmtId="0" fontId="1" fillId="2" borderId="10" xfId="0" applyFont="1" applyFill="1" applyBorder="1"/>
    <xf numFmtId="166" fontId="10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5" fontId="12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0" fontId="1" fillId="0" borderId="0" xfId="0" applyFont="1"/>
    <xf numFmtId="0" fontId="11" fillId="7" borderId="12" xfId="0" applyFont="1" applyFill="1" applyBorder="1" applyAlignment="1">
      <alignment horizontal="center" vertical="center"/>
    </xf>
    <xf numFmtId="166" fontId="11" fillId="7" borderId="24" xfId="0" applyNumberFormat="1" applyFont="1" applyFill="1" applyBorder="1" applyAlignment="1">
      <alignment horizontal="center" vertical="center"/>
    </xf>
    <xf numFmtId="165" fontId="11" fillId="7" borderId="24" xfId="0" applyNumberFormat="1" applyFont="1" applyFill="1" applyBorder="1" applyAlignment="1">
      <alignment horizontal="center" vertical="center"/>
    </xf>
    <xf numFmtId="0" fontId="11" fillId="7" borderId="24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center" vertical="center"/>
    </xf>
    <xf numFmtId="167" fontId="12" fillId="2" borderId="13" xfId="0" applyNumberFormat="1" applyFont="1" applyFill="1" applyBorder="1" applyAlignment="1">
      <alignment horizontal="right" vertical="center"/>
    </xf>
    <xf numFmtId="165" fontId="12" fillId="2" borderId="13" xfId="0" applyNumberFormat="1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right" vertical="center"/>
    </xf>
    <xf numFmtId="0" fontId="12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 vertical="center"/>
    </xf>
    <xf numFmtId="167" fontId="12" fillId="6" borderId="0" xfId="0" applyNumberFormat="1" applyFont="1" applyFill="1" applyAlignment="1">
      <alignment horizontal="right" vertical="center"/>
    </xf>
    <xf numFmtId="165" fontId="12" fillId="6" borderId="0" xfId="0" applyNumberFormat="1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right" vertical="center"/>
    </xf>
    <xf numFmtId="0" fontId="12" fillId="6" borderId="0" xfId="0" applyFont="1" applyFill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167" fontId="13" fillId="7" borderId="0" xfId="0" applyNumberFormat="1" applyFont="1" applyFill="1" applyAlignment="1">
      <alignment horizontal="right" vertical="center"/>
    </xf>
    <xf numFmtId="165" fontId="13" fillId="7" borderId="0" xfId="0" applyNumberFormat="1" applyFont="1" applyFill="1" applyAlignment="1">
      <alignment horizontal="center" vertical="center"/>
    </xf>
    <xf numFmtId="0" fontId="13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right" vertical="center"/>
    </xf>
    <xf numFmtId="0" fontId="13" fillId="7" borderId="0" xfId="0" applyFont="1" applyFill="1" applyAlignment="1">
      <alignment horizontal="center" vertical="center"/>
    </xf>
    <xf numFmtId="0" fontId="1" fillId="2" borderId="25" xfId="0" applyFont="1" applyFill="1" applyBorder="1"/>
    <xf numFmtId="167" fontId="12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166" fontId="12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right"/>
    </xf>
    <xf numFmtId="0" fontId="1" fillId="2" borderId="10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4" fillId="2" borderId="4" xfId="0" applyFont="1" applyFill="1" applyBorder="1"/>
    <xf numFmtId="0" fontId="12" fillId="6" borderId="0" xfId="0" applyFont="1" applyFill="1" applyAlignment="1">
      <alignment vertical="center"/>
    </xf>
    <xf numFmtId="166" fontId="12" fillId="6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5" fillId="2" borderId="4" xfId="0" applyFont="1" applyFill="1" applyBorder="1"/>
    <xf numFmtId="0" fontId="5" fillId="2" borderId="0" xfId="0" applyFont="1" applyFill="1"/>
    <xf numFmtId="0" fontId="2" fillId="2" borderId="0" xfId="0" applyFont="1" applyFill="1" applyAlignment="1">
      <alignment horizontal="right"/>
    </xf>
    <xf numFmtId="0" fontId="2" fillId="2" borderId="10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2" fillId="2" borderId="0" xfId="0" applyFont="1" applyFill="1"/>
    <xf numFmtId="0" fontId="3" fillId="3" borderId="2" xfId="0" applyFont="1" applyFill="1" applyBorder="1"/>
    <xf numFmtId="0" fontId="14" fillId="2" borderId="10" xfId="0" applyFont="1" applyFill="1" applyBorder="1" applyAlignment="1">
      <alignment horizontal="center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2" fillId="3" borderId="17" xfId="0" applyFont="1" applyFill="1" applyBorder="1" applyAlignment="1">
      <alignment horizontal="center" vertical="center"/>
    </xf>
    <xf numFmtId="167" fontId="12" fillId="3" borderId="0" xfId="0" applyNumberFormat="1" applyFont="1" applyFill="1" applyAlignment="1">
      <alignment horizontal="right" vertical="center"/>
    </xf>
    <xf numFmtId="165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167" fontId="12" fillId="6" borderId="13" xfId="0" applyNumberFormat="1" applyFont="1" applyFill="1" applyBorder="1" applyAlignment="1">
      <alignment horizontal="right" vertical="center"/>
    </xf>
    <xf numFmtId="165" fontId="12" fillId="6" borderId="13" xfId="0" applyNumberFormat="1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left" vertical="center"/>
    </xf>
    <xf numFmtId="0" fontId="12" fillId="6" borderId="13" xfId="0" applyFont="1" applyFill="1" applyBorder="1" applyAlignment="1">
      <alignment horizontal="right" vertical="center"/>
    </xf>
    <xf numFmtId="0" fontId="12" fillId="6" borderId="1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11" fillId="7" borderId="24" xfId="0" applyFont="1" applyFill="1" applyBorder="1" applyAlignment="1">
      <alignment horizontal="center" vertical="center"/>
    </xf>
    <xf numFmtId="0" fontId="1" fillId="0" borderId="6" xfId="0" applyFont="1" applyBorder="1"/>
    <xf numFmtId="0" fontId="8" fillId="2" borderId="6" xfId="1" applyFont="1" applyFill="1" applyBorder="1" applyAlignment="1" applyProtection="1"/>
    <xf numFmtId="2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0" borderId="10" xfId="0" applyFont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28574</xdr:colOff>
      <xdr:row>1</xdr:row>
      <xdr:rowOff>0</xdr:rowOff>
    </xdr:to>
    <xdr:pic>
      <xdr:nvPicPr>
        <xdr:cNvPr id="3" name="Picture 18" descr="Voetbal Vereniging Oosterlittens VV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95250"/>
          <a:ext cx="41433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57151</xdr:colOff>
      <xdr:row>0</xdr:row>
      <xdr:rowOff>0</xdr:rowOff>
    </xdr:from>
    <xdr:to>
      <xdr:col>16</xdr:col>
      <xdr:colOff>409576</xdr:colOff>
      <xdr:row>2</xdr:row>
      <xdr:rowOff>186628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536E04-9F1B-FBFB-35FD-62CE84899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6" y="0"/>
          <a:ext cx="1466850" cy="2015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3"/>
  <sheetViews>
    <sheetView tabSelected="1" zoomScaleNormal="100" workbookViewId="0">
      <selection activeCell="R16" sqref="R16"/>
    </sheetView>
  </sheetViews>
  <sheetFormatPr defaultRowHeight="15"/>
  <cols>
    <col min="1" max="1" width="23.140625" style="6" customWidth="1"/>
    <col min="2" max="3" width="9.140625" style="6"/>
    <col min="4" max="4" width="4.7109375" style="6" customWidth="1"/>
    <col min="5" max="5" width="13.7109375" style="6" bestFit="1" customWidth="1"/>
    <col min="6" max="6" width="3.7109375" style="6" customWidth="1"/>
    <col min="7" max="7" width="13.7109375" style="6" bestFit="1" customWidth="1"/>
    <col min="8" max="8" width="3.7109375" style="6" customWidth="1"/>
    <col min="9" max="9" width="2.7109375" style="6" customWidth="1"/>
    <col min="10" max="10" width="3.7109375" style="6" customWidth="1"/>
    <col min="11" max="11" width="4.7109375" style="6" customWidth="1"/>
    <col min="12" max="14" width="3.7109375" style="6" customWidth="1"/>
    <col min="15" max="15" width="5.7109375" style="6" customWidth="1"/>
    <col min="16" max="16" width="16.7109375" style="6" bestFit="1" customWidth="1"/>
    <col min="17" max="17" width="6.7109375" style="6" customWidth="1"/>
    <col min="18" max="18" width="14.28515625" style="6" bestFit="1" customWidth="1"/>
    <col min="19" max="24" width="5.7109375" style="6" customWidth="1"/>
    <col min="25" max="25" width="5.85546875" style="6" customWidth="1"/>
    <col min="26" max="26" width="4.85546875" style="6" customWidth="1"/>
    <col min="27" max="254" width="9.140625" style="6"/>
    <col min="255" max="255" width="23.140625" style="6" customWidth="1"/>
    <col min="256" max="257" width="9.140625" style="6"/>
    <col min="258" max="258" width="4.7109375" style="6" customWidth="1"/>
    <col min="259" max="259" width="13.28515625" style="6" customWidth="1"/>
    <col min="260" max="260" width="3.7109375" style="6" customWidth="1"/>
    <col min="261" max="261" width="13.28515625" style="6" customWidth="1"/>
    <col min="262" max="262" width="3.7109375" style="6" customWidth="1"/>
    <col min="263" max="263" width="2.7109375" style="6" customWidth="1"/>
    <col min="264" max="264" width="3.7109375" style="6" customWidth="1"/>
    <col min="265" max="265" width="4.7109375" style="6" customWidth="1"/>
    <col min="266" max="268" width="3.7109375" style="6" customWidth="1"/>
    <col min="269" max="269" width="5.7109375" style="6" customWidth="1"/>
    <col min="270" max="270" width="10.7109375" style="6" customWidth="1"/>
    <col min="271" max="271" width="6.7109375" style="6" customWidth="1"/>
    <col min="272" max="272" width="14.28515625" style="6" bestFit="1" customWidth="1"/>
    <col min="273" max="278" width="5.7109375" style="6" customWidth="1"/>
    <col min="279" max="279" width="5.85546875" style="6" customWidth="1"/>
    <col min="280" max="280" width="4.85546875" style="6" customWidth="1"/>
    <col min="281" max="510" width="9.140625" style="6"/>
    <col min="511" max="511" width="23.140625" style="6" customWidth="1"/>
    <col min="512" max="513" width="9.140625" style="6"/>
    <col min="514" max="514" width="4.7109375" style="6" customWidth="1"/>
    <col min="515" max="515" width="13.28515625" style="6" customWidth="1"/>
    <col min="516" max="516" width="3.7109375" style="6" customWidth="1"/>
    <col min="517" max="517" width="13.28515625" style="6" customWidth="1"/>
    <col min="518" max="518" width="3.7109375" style="6" customWidth="1"/>
    <col min="519" max="519" width="2.7109375" style="6" customWidth="1"/>
    <col min="520" max="520" width="3.7109375" style="6" customWidth="1"/>
    <col min="521" max="521" width="4.7109375" style="6" customWidth="1"/>
    <col min="522" max="524" width="3.7109375" style="6" customWidth="1"/>
    <col min="525" max="525" width="5.7109375" style="6" customWidth="1"/>
    <col min="526" max="526" width="10.7109375" style="6" customWidth="1"/>
    <col min="527" max="527" width="6.7109375" style="6" customWidth="1"/>
    <col min="528" max="528" width="14.28515625" style="6" bestFit="1" customWidth="1"/>
    <col min="529" max="534" width="5.7109375" style="6" customWidth="1"/>
    <col min="535" max="535" width="5.85546875" style="6" customWidth="1"/>
    <col min="536" max="536" width="4.85546875" style="6" customWidth="1"/>
    <col min="537" max="766" width="9.140625" style="6"/>
    <col min="767" max="767" width="23.140625" style="6" customWidth="1"/>
    <col min="768" max="769" width="9.140625" style="6"/>
    <col min="770" max="770" width="4.7109375" style="6" customWidth="1"/>
    <col min="771" max="771" width="13.28515625" style="6" customWidth="1"/>
    <col min="772" max="772" width="3.7109375" style="6" customWidth="1"/>
    <col min="773" max="773" width="13.28515625" style="6" customWidth="1"/>
    <col min="774" max="774" width="3.7109375" style="6" customWidth="1"/>
    <col min="775" max="775" width="2.7109375" style="6" customWidth="1"/>
    <col min="776" max="776" width="3.7109375" style="6" customWidth="1"/>
    <col min="777" max="777" width="4.7109375" style="6" customWidth="1"/>
    <col min="778" max="780" width="3.7109375" style="6" customWidth="1"/>
    <col min="781" max="781" width="5.7109375" style="6" customWidth="1"/>
    <col min="782" max="782" width="10.7109375" style="6" customWidth="1"/>
    <col min="783" max="783" width="6.7109375" style="6" customWidth="1"/>
    <col min="784" max="784" width="14.28515625" style="6" bestFit="1" customWidth="1"/>
    <col min="785" max="790" width="5.7109375" style="6" customWidth="1"/>
    <col min="791" max="791" width="5.85546875" style="6" customWidth="1"/>
    <col min="792" max="792" width="4.85546875" style="6" customWidth="1"/>
    <col min="793" max="1022" width="9.140625" style="6"/>
    <col min="1023" max="1023" width="23.140625" style="6" customWidth="1"/>
    <col min="1024" max="1025" width="9.140625" style="6"/>
    <col min="1026" max="1026" width="4.7109375" style="6" customWidth="1"/>
    <col min="1027" max="1027" width="13.28515625" style="6" customWidth="1"/>
    <col min="1028" max="1028" width="3.7109375" style="6" customWidth="1"/>
    <col min="1029" max="1029" width="13.28515625" style="6" customWidth="1"/>
    <col min="1030" max="1030" width="3.7109375" style="6" customWidth="1"/>
    <col min="1031" max="1031" width="2.7109375" style="6" customWidth="1"/>
    <col min="1032" max="1032" width="3.7109375" style="6" customWidth="1"/>
    <col min="1033" max="1033" width="4.7109375" style="6" customWidth="1"/>
    <col min="1034" max="1036" width="3.7109375" style="6" customWidth="1"/>
    <col min="1037" max="1037" width="5.7109375" style="6" customWidth="1"/>
    <col min="1038" max="1038" width="10.7109375" style="6" customWidth="1"/>
    <col min="1039" max="1039" width="6.7109375" style="6" customWidth="1"/>
    <col min="1040" max="1040" width="14.28515625" style="6" bestFit="1" customWidth="1"/>
    <col min="1041" max="1046" width="5.7109375" style="6" customWidth="1"/>
    <col min="1047" max="1047" width="5.85546875" style="6" customWidth="1"/>
    <col min="1048" max="1048" width="4.85546875" style="6" customWidth="1"/>
    <col min="1049" max="1278" width="9.140625" style="6"/>
    <col min="1279" max="1279" width="23.140625" style="6" customWidth="1"/>
    <col min="1280" max="1281" width="9.140625" style="6"/>
    <col min="1282" max="1282" width="4.7109375" style="6" customWidth="1"/>
    <col min="1283" max="1283" width="13.28515625" style="6" customWidth="1"/>
    <col min="1284" max="1284" width="3.7109375" style="6" customWidth="1"/>
    <col min="1285" max="1285" width="13.28515625" style="6" customWidth="1"/>
    <col min="1286" max="1286" width="3.7109375" style="6" customWidth="1"/>
    <col min="1287" max="1287" width="2.7109375" style="6" customWidth="1"/>
    <col min="1288" max="1288" width="3.7109375" style="6" customWidth="1"/>
    <col min="1289" max="1289" width="4.7109375" style="6" customWidth="1"/>
    <col min="1290" max="1292" width="3.7109375" style="6" customWidth="1"/>
    <col min="1293" max="1293" width="5.7109375" style="6" customWidth="1"/>
    <col min="1294" max="1294" width="10.7109375" style="6" customWidth="1"/>
    <col min="1295" max="1295" width="6.7109375" style="6" customWidth="1"/>
    <col min="1296" max="1296" width="14.28515625" style="6" bestFit="1" customWidth="1"/>
    <col min="1297" max="1302" width="5.7109375" style="6" customWidth="1"/>
    <col min="1303" max="1303" width="5.85546875" style="6" customWidth="1"/>
    <col min="1304" max="1304" width="4.85546875" style="6" customWidth="1"/>
    <col min="1305" max="1534" width="9.140625" style="6"/>
    <col min="1535" max="1535" width="23.140625" style="6" customWidth="1"/>
    <col min="1536" max="1537" width="9.140625" style="6"/>
    <col min="1538" max="1538" width="4.7109375" style="6" customWidth="1"/>
    <col min="1539" max="1539" width="13.28515625" style="6" customWidth="1"/>
    <col min="1540" max="1540" width="3.7109375" style="6" customWidth="1"/>
    <col min="1541" max="1541" width="13.28515625" style="6" customWidth="1"/>
    <col min="1542" max="1542" width="3.7109375" style="6" customWidth="1"/>
    <col min="1543" max="1543" width="2.7109375" style="6" customWidth="1"/>
    <col min="1544" max="1544" width="3.7109375" style="6" customWidth="1"/>
    <col min="1545" max="1545" width="4.7109375" style="6" customWidth="1"/>
    <col min="1546" max="1548" width="3.7109375" style="6" customWidth="1"/>
    <col min="1549" max="1549" width="5.7109375" style="6" customWidth="1"/>
    <col min="1550" max="1550" width="10.7109375" style="6" customWidth="1"/>
    <col min="1551" max="1551" width="6.7109375" style="6" customWidth="1"/>
    <col min="1552" max="1552" width="14.28515625" style="6" bestFit="1" customWidth="1"/>
    <col min="1553" max="1558" width="5.7109375" style="6" customWidth="1"/>
    <col min="1559" max="1559" width="5.85546875" style="6" customWidth="1"/>
    <col min="1560" max="1560" width="4.85546875" style="6" customWidth="1"/>
    <col min="1561" max="1790" width="9.140625" style="6"/>
    <col min="1791" max="1791" width="23.140625" style="6" customWidth="1"/>
    <col min="1792" max="1793" width="9.140625" style="6"/>
    <col min="1794" max="1794" width="4.7109375" style="6" customWidth="1"/>
    <col min="1795" max="1795" width="13.28515625" style="6" customWidth="1"/>
    <col min="1796" max="1796" width="3.7109375" style="6" customWidth="1"/>
    <col min="1797" max="1797" width="13.28515625" style="6" customWidth="1"/>
    <col min="1798" max="1798" width="3.7109375" style="6" customWidth="1"/>
    <col min="1799" max="1799" width="2.7109375" style="6" customWidth="1"/>
    <col min="1800" max="1800" width="3.7109375" style="6" customWidth="1"/>
    <col min="1801" max="1801" width="4.7109375" style="6" customWidth="1"/>
    <col min="1802" max="1804" width="3.7109375" style="6" customWidth="1"/>
    <col min="1805" max="1805" width="5.7109375" style="6" customWidth="1"/>
    <col min="1806" max="1806" width="10.7109375" style="6" customWidth="1"/>
    <col min="1807" max="1807" width="6.7109375" style="6" customWidth="1"/>
    <col min="1808" max="1808" width="14.28515625" style="6" bestFit="1" customWidth="1"/>
    <col min="1809" max="1814" width="5.7109375" style="6" customWidth="1"/>
    <col min="1815" max="1815" width="5.85546875" style="6" customWidth="1"/>
    <col min="1816" max="1816" width="4.85546875" style="6" customWidth="1"/>
    <col min="1817" max="2046" width="9.140625" style="6"/>
    <col min="2047" max="2047" width="23.140625" style="6" customWidth="1"/>
    <col min="2048" max="2049" width="9.140625" style="6"/>
    <col min="2050" max="2050" width="4.7109375" style="6" customWidth="1"/>
    <col min="2051" max="2051" width="13.28515625" style="6" customWidth="1"/>
    <col min="2052" max="2052" width="3.7109375" style="6" customWidth="1"/>
    <col min="2053" max="2053" width="13.28515625" style="6" customWidth="1"/>
    <col min="2054" max="2054" width="3.7109375" style="6" customWidth="1"/>
    <col min="2055" max="2055" width="2.7109375" style="6" customWidth="1"/>
    <col min="2056" max="2056" width="3.7109375" style="6" customWidth="1"/>
    <col min="2057" max="2057" width="4.7109375" style="6" customWidth="1"/>
    <col min="2058" max="2060" width="3.7109375" style="6" customWidth="1"/>
    <col min="2061" max="2061" width="5.7109375" style="6" customWidth="1"/>
    <col min="2062" max="2062" width="10.7109375" style="6" customWidth="1"/>
    <col min="2063" max="2063" width="6.7109375" style="6" customWidth="1"/>
    <col min="2064" max="2064" width="14.28515625" style="6" bestFit="1" customWidth="1"/>
    <col min="2065" max="2070" width="5.7109375" style="6" customWidth="1"/>
    <col min="2071" max="2071" width="5.85546875" style="6" customWidth="1"/>
    <col min="2072" max="2072" width="4.85546875" style="6" customWidth="1"/>
    <col min="2073" max="2302" width="9.140625" style="6"/>
    <col min="2303" max="2303" width="23.140625" style="6" customWidth="1"/>
    <col min="2304" max="2305" width="9.140625" style="6"/>
    <col min="2306" max="2306" width="4.7109375" style="6" customWidth="1"/>
    <col min="2307" max="2307" width="13.28515625" style="6" customWidth="1"/>
    <col min="2308" max="2308" width="3.7109375" style="6" customWidth="1"/>
    <col min="2309" max="2309" width="13.28515625" style="6" customWidth="1"/>
    <col min="2310" max="2310" width="3.7109375" style="6" customWidth="1"/>
    <col min="2311" max="2311" width="2.7109375" style="6" customWidth="1"/>
    <col min="2312" max="2312" width="3.7109375" style="6" customWidth="1"/>
    <col min="2313" max="2313" width="4.7109375" style="6" customWidth="1"/>
    <col min="2314" max="2316" width="3.7109375" style="6" customWidth="1"/>
    <col min="2317" max="2317" width="5.7109375" style="6" customWidth="1"/>
    <col min="2318" max="2318" width="10.7109375" style="6" customWidth="1"/>
    <col min="2319" max="2319" width="6.7109375" style="6" customWidth="1"/>
    <col min="2320" max="2320" width="14.28515625" style="6" bestFit="1" customWidth="1"/>
    <col min="2321" max="2326" width="5.7109375" style="6" customWidth="1"/>
    <col min="2327" max="2327" width="5.85546875" style="6" customWidth="1"/>
    <col min="2328" max="2328" width="4.85546875" style="6" customWidth="1"/>
    <col min="2329" max="2558" width="9.140625" style="6"/>
    <col min="2559" max="2559" width="23.140625" style="6" customWidth="1"/>
    <col min="2560" max="2561" width="9.140625" style="6"/>
    <col min="2562" max="2562" width="4.7109375" style="6" customWidth="1"/>
    <col min="2563" max="2563" width="13.28515625" style="6" customWidth="1"/>
    <col min="2564" max="2564" width="3.7109375" style="6" customWidth="1"/>
    <col min="2565" max="2565" width="13.28515625" style="6" customWidth="1"/>
    <col min="2566" max="2566" width="3.7109375" style="6" customWidth="1"/>
    <col min="2567" max="2567" width="2.7109375" style="6" customWidth="1"/>
    <col min="2568" max="2568" width="3.7109375" style="6" customWidth="1"/>
    <col min="2569" max="2569" width="4.7109375" style="6" customWidth="1"/>
    <col min="2570" max="2572" width="3.7109375" style="6" customWidth="1"/>
    <col min="2573" max="2573" width="5.7109375" style="6" customWidth="1"/>
    <col min="2574" max="2574" width="10.7109375" style="6" customWidth="1"/>
    <col min="2575" max="2575" width="6.7109375" style="6" customWidth="1"/>
    <col min="2576" max="2576" width="14.28515625" style="6" bestFit="1" customWidth="1"/>
    <col min="2577" max="2582" width="5.7109375" style="6" customWidth="1"/>
    <col min="2583" max="2583" width="5.85546875" style="6" customWidth="1"/>
    <col min="2584" max="2584" width="4.85546875" style="6" customWidth="1"/>
    <col min="2585" max="2814" width="9.140625" style="6"/>
    <col min="2815" max="2815" width="23.140625" style="6" customWidth="1"/>
    <col min="2816" max="2817" width="9.140625" style="6"/>
    <col min="2818" max="2818" width="4.7109375" style="6" customWidth="1"/>
    <col min="2819" max="2819" width="13.28515625" style="6" customWidth="1"/>
    <col min="2820" max="2820" width="3.7109375" style="6" customWidth="1"/>
    <col min="2821" max="2821" width="13.28515625" style="6" customWidth="1"/>
    <col min="2822" max="2822" width="3.7109375" style="6" customWidth="1"/>
    <col min="2823" max="2823" width="2.7109375" style="6" customWidth="1"/>
    <col min="2824" max="2824" width="3.7109375" style="6" customWidth="1"/>
    <col min="2825" max="2825" width="4.7109375" style="6" customWidth="1"/>
    <col min="2826" max="2828" width="3.7109375" style="6" customWidth="1"/>
    <col min="2829" max="2829" width="5.7109375" style="6" customWidth="1"/>
    <col min="2830" max="2830" width="10.7109375" style="6" customWidth="1"/>
    <col min="2831" max="2831" width="6.7109375" style="6" customWidth="1"/>
    <col min="2832" max="2832" width="14.28515625" style="6" bestFit="1" customWidth="1"/>
    <col min="2833" max="2838" width="5.7109375" style="6" customWidth="1"/>
    <col min="2839" max="2839" width="5.85546875" style="6" customWidth="1"/>
    <col min="2840" max="2840" width="4.85546875" style="6" customWidth="1"/>
    <col min="2841" max="3070" width="9.140625" style="6"/>
    <col min="3071" max="3071" width="23.140625" style="6" customWidth="1"/>
    <col min="3072" max="3073" width="9.140625" style="6"/>
    <col min="3074" max="3074" width="4.7109375" style="6" customWidth="1"/>
    <col min="3075" max="3075" width="13.28515625" style="6" customWidth="1"/>
    <col min="3076" max="3076" width="3.7109375" style="6" customWidth="1"/>
    <col min="3077" max="3077" width="13.28515625" style="6" customWidth="1"/>
    <col min="3078" max="3078" width="3.7109375" style="6" customWidth="1"/>
    <col min="3079" max="3079" width="2.7109375" style="6" customWidth="1"/>
    <col min="3080" max="3080" width="3.7109375" style="6" customWidth="1"/>
    <col min="3081" max="3081" width="4.7109375" style="6" customWidth="1"/>
    <col min="3082" max="3084" width="3.7109375" style="6" customWidth="1"/>
    <col min="3085" max="3085" width="5.7109375" style="6" customWidth="1"/>
    <col min="3086" max="3086" width="10.7109375" style="6" customWidth="1"/>
    <col min="3087" max="3087" width="6.7109375" style="6" customWidth="1"/>
    <col min="3088" max="3088" width="14.28515625" style="6" bestFit="1" customWidth="1"/>
    <col min="3089" max="3094" width="5.7109375" style="6" customWidth="1"/>
    <col min="3095" max="3095" width="5.85546875" style="6" customWidth="1"/>
    <col min="3096" max="3096" width="4.85546875" style="6" customWidth="1"/>
    <col min="3097" max="3326" width="9.140625" style="6"/>
    <col min="3327" max="3327" width="23.140625" style="6" customWidth="1"/>
    <col min="3328" max="3329" width="9.140625" style="6"/>
    <col min="3330" max="3330" width="4.7109375" style="6" customWidth="1"/>
    <col min="3331" max="3331" width="13.28515625" style="6" customWidth="1"/>
    <col min="3332" max="3332" width="3.7109375" style="6" customWidth="1"/>
    <col min="3333" max="3333" width="13.28515625" style="6" customWidth="1"/>
    <col min="3334" max="3334" width="3.7109375" style="6" customWidth="1"/>
    <col min="3335" max="3335" width="2.7109375" style="6" customWidth="1"/>
    <col min="3336" max="3336" width="3.7109375" style="6" customWidth="1"/>
    <col min="3337" max="3337" width="4.7109375" style="6" customWidth="1"/>
    <col min="3338" max="3340" width="3.7109375" style="6" customWidth="1"/>
    <col min="3341" max="3341" width="5.7109375" style="6" customWidth="1"/>
    <col min="3342" max="3342" width="10.7109375" style="6" customWidth="1"/>
    <col min="3343" max="3343" width="6.7109375" style="6" customWidth="1"/>
    <col min="3344" max="3344" width="14.28515625" style="6" bestFit="1" customWidth="1"/>
    <col min="3345" max="3350" width="5.7109375" style="6" customWidth="1"/>
    <col min="3351" max="3351" width="5.85546875" style="6" customWidth="1"/>
    <col min="3352" max="3352" width="4.85546875" style="6" customWidth="1"/>
    <col min="3353" max="3582" width="9.140625" style="6"/>
    <col min="3583" max="3583" width="23.140625" style="6" customWidth="1"/>
    <col min="3584" max="3585" width="9.140625" style="6"/>
    <col min="3586" max="3586" width="4.7109375" style="6" customWidth="1"/>
    <col min="3587" max="3587" width="13.28515625" style="6" customWidth="1"/>
    <col min="3588" max="3588" width="3.7109375" style="6" customWidth="1"/>
    <col min="3589" max="3589" width="13.28515625" style="6" customWidth="1"/>
    <col min="3590" max="3590" width="3.7109375" style="6" customWidth="1"/>
    <col min="3591" max="3591" width="2.7109375" style="6" customWidth="1"/>
    <col min="3592" max="3592" width="3.7109375" style="6" customWidth="1"/>
    <col min="3593" max="3593" width="4.7109375" style="6" customWidth="1"/>
    <col min="3594" max="3596" width="3.7109375" style="6" customWidth="1"/>
    <col min="3597" max="3597" width="5.7109375" style="6" customWidth="1"/>
    <col min="3598" max="3598" width="10.7109375" style="6" customWidth="1"/>
    <col min="3599" max="3599" width="6.7109375" style="6" customWidth="1"/>
    <col min="3600" max="3600" width="14.28515625" style="6" bestFit="1" customWidth="1"/>
    <col min="3601" max="3606" width="5.7109375" style="6" customWidth="1"/>
    <col min="3607" max="3607" width="5.85546875" style="6" customWidth="1"/>
    <col min="3608" max="3608" width="4.85546875" style="6" customWidth="1"/>
    <col min="3609" max="3838" width="9.140625" style="6"/>
    <col min="3839" max="3839" width="23.140625" style="6" customWidth="1"/>
    <col min="3840" max="3841" width="9.140625" style="6"/>
    <col min="3842" max="3842" width="4.7109375" style="6" customWidth="1"/>
    <col min="3843" max="3843" width="13.28515625" style="6" customWidth="1"/>
    <col min="3844" max="3844" width="3.7109375" style="6" customWidth="1"/>
    <col min="3845" max="3845" width="13.28515625" style="6" customWidth="1"/>
    <col min="3846" max="3846" width="3.7109375" style="6" customWidth="1"/>
    <col min="3847" max="3847" width="2.7109375" style="6" customWidth="1"/>
    <col min="3848" max="3848" width="3.7109375" style="6" customWidth="1"/>
    <col min="3849" max="3849" width="4.7109375" style="6" customWidth="1"/>
    <col min="3850" max="3852" width="3.7109375" style="6" customWidth="1"/>
    <col min="3853" max="3853" width="5.7109375" style="6" customWidth="1"/>
    <col min="3854" max="3854" width="10.7109375" style="6" customWidth="1"/>
    <col min="3855" max="3855" width="6.7109375" style="6" customWidth="1"/>
    <col min="3856" max="3856" width="14.28515625" style="6" bestFit="1" customWidth="1"/>
    <col min="3857" max="3862" width="5.7109375" style="6" customWidth="1"/>
    <col min="3863" max="3863" width="5.85546875" style="6" customWidth="1"/>
    <col min="3864" max="3864" width="4.85546875" style="6" customWidth="1"/>
    <col min="3865" max="4094" width="9.140625" style="6"/>
    <col min="4095" max="4095" width="23.140625" style="6" customWidth="1"/>
    <col min="4096" max="4097" width="9.140625" style="6"/>
    <col min="4098" max="4098" width="4.7109375" style="6" customWidth="1"/>
    <col min="4099" max="4099" width="13.28515625" style="6" customWidth="1"/>
    <col min="4100" max="4100" width="3.7109375" style="6" customWidth="1"/>
    <col min="4101" max="4101" width="13.28515625" style="6" customWidth="1"/>
    <col min="4102" max="4102" width="3.7109375" style="6" customWidth="1"/>
    <col min="4103" max="4103" width="2.7109375" style="6" customWidth="1"/>
    <col min="4104" max="4104" width="3.7109375" style="6" customWidth="1"/>
    <col min="4105" max="4105" width="4.7109375" style="6" customWidth="1"/>
    <col min="4106" max="4108" width="3.7109375" style="6" customWidth="1"/>
    <col min="4109" max="4109" width="5.7109375" style="6" customWidth="1"/>
    <col min="4110" max="4110" width="10.7109375" style="6" customWidth="1"/>
    <col min="4111" max="4111" width="6.7109375" style="6" customWidth="1"/>
    <col min="4112" max="4112" width="14.28515625" style="6" bestFit="1" customWidth="1"/>
    <col min="4113" max="4118" width="5.7109375" style="6" customWidth="1"/>
    <col min="4119" max="4119" width="5.85546875" style="6" customWidth="1"/>
    <col min="4120" max="4120" width="4.85546875" style="6" customWidth="1"/>
    <col min="4121" max="4350" width="9.140625" style="6"/>
    <col min="4351" max="4351" width="23.140625" style="6" customWidth="1"/>
    <col min="4352" max="4353" width="9.140625" style="6"/>
    <col min="4354" max="4354" width="4.7109375" style="6" customWidth="1"/>
    <col min="4355" max="4355" width="13.28515625" style="6" customWidth="1"/>
    <col min="4356" max="4356" width="3.7109375" style="6" customWidth="1"/>
    <col min="4357" max="4357" width="13.28515625" style="6" customWidth="1"/>
    <col min="4358" max="4358" width="3.7109375" style="6" customWidth="1"/>
    <col min="4359" max="4359" width="2.7109375" style="6" customWidth="1"/>
    <col min="4360" max="4360" width="3.7109375" style="6" customWidth="1"/>
    <col min="4361" max="4361" width="4.7109375" style="6" customWidth="1"/>
    <col min="4362" max="4364" width="3.7109375" style="6" customWidth="1"/>
    <col min="4365" max="4365" width="5.7109375" style="6" customWidth="1"/>
    <col min="4366" max="4366" width="10.7109375" style="6" customWidth="1"/>
    <col min="4367" max="4367" width="6.7109375" style="6" customWidth="1"/>
    <col min="4368" max="4368" width="14.28515625" style="6" bestFit="1" customWidth="1"/>
    <col min="4369" max="4374" width="5.7109375" style="6" customWidth="1"/>
    <col min="4375" max="4375" width="5.85546875" style="6" customWidth="1"/>
    <col min="4376" max="4376" width="4.85546875" style="6" customWidth="1"/>
    <col min="4377" max="4606" width="9.140625" style="6"/>
    <col min="4607" max="4607" width="23.140625" style="6" customWidth="1"/>
    <col min="4608" max="4609" width="9.140625" style="6"/>
    <col min="4610" max="4610" width="4.7109375" style="6" customWidth="1"/>
    <col min="4611" max="4611" width="13.28515625" style="6" customWidth="1"/>
    <col min="4612" max="4612" width="3.7109375" style="6" customWidth="1"/>
    <col min="4613" max="4613" width="13.28515625" style="6" customWidth="1"/>
    <col min="4614" max="4614" width="3.7109375" style="6" customWidth="1"/>
    <col min="4615" max="4615" width="2.7109375" style="6" customWidth="1"/>
    <col min="4616" max="4616" width="3.7109375" style="6" customWidth="1"/>
    <col min="4617" max="4617" width="4.7109375" style="6" customWidth="1"/>
    <col min="4618" max="4620" width="3.7109375" style="6" customWidth="1"/>
    <col min="4621" max="4621" width="5.7109375" style="6" customWidth="1"/>
    <col min="4622" max="4622" width="10.7109375" style="6" customWidth="1"/>
    <col min="4623" max="4623" width="6.7109375" style="6" customWidth="1"/>
    <col min="4624" max="4624" width="14.28515625" style="6" bestFit="1" customWidth="1"/>
    <col min="4625" max="4630" width="5.7109375" style="6" customWidth="1"/>
    <col min="4631" max="4631" width="5.85546875" style="6" customWidth="1"/>
    <col min="4632" max="4632" width="4.85546875" style="6" customWidth="1"/>
    <col min="4633" max="4862" width="9.140625" style="6"/>
    <col min="4863" max="4863" width="23.140625" style="6" customWidth="1"/>
    <col min="4864" max="4865" width="9.140625" style="6"/>
    <col min="4866" max="4866" width="4.7109375" style="6" customWidth="1"/>
    <col min="4867" max="4867" width="13.28515625" style="6" customWidth="1"/>
    <col min="4868" max="4868" width="3.7109375" style="6" customWidth="1"/>
    <col min="4869" max="4869" width="13.28515625" style="6" customWidth="1"/>
    <col min="4870" max="4870" width="3.7109375" style="6" customWidth="1"/>
    <col min="4871" max="4871" width="2.7109375" style="6" customWidth="1"/>
    <col min="4872" max="4872" width="3.7109375" style="6" customWidth="1"/>
    <col min="4873" max="4873" width="4.7109375" style="6" customWidth="1"/>
    <col min="4874" max="4876" width="3.7109375" style="6" customWidth="1"/>
    <col min="4877" max="4877" width="5.7109375" style="6" customWidth="1"/>
    <col min="4878" max="4878" width="10.7109375" style="6" customWidth="1"/>
    <col min="4879" max="4879" width="6.7109375" style="6" customWidth="1"/>
    <col min="4880" max="4880" width="14.28515625" style="6" bestFit="1" customWidth="1"/>
    <col min="4881" max="4886" width="5.7109375" style="6" customWidth="1"/>
    <col min="4887" max="4887" width="5.85546875" style="6" customWidth="1"/>
    <col min="4888" max="4888" width="4.85546875" style="6" customWidth="1"/>
    <col min="4889" max="5118" width="9.140625" style="6"/>
    <col min="5119" max="5119" width="23.140625" style="6" customWidth="1"/>
    <col min="5120" max="5121" width="9.140625" style="6"/>
    <col min="5122" max="5122" width="4.7109375" style="6" customWidth="1"/>
    <col min="5123" max="5123" width="13.28515625" style="6" customWidth="1"/>
    <col min="5124" max="5124" width="3.7109375" style="6" customWidth="1"/>
    <col min="5125" max="5125" width="13.28515625" style="6" customWidth="1"/>
    <col min="5126" max="5126" width="3.7109375" style="6" customWidth="1"/>
    <col min="5127" max="5127" width="2.7109375" style="6" customWidth="1"/>
    <col min="5128" max="5128" width="3.7109375" style="6" customWidth="1"/>
    <col min="5129" max="5129" width="4.7109375" style="6" customWidth="1"/>
    <col min="5130" max="5132" width="3.7109375" style="6" customWidth="1"/>
    <col min="5133" max="5133" width="5.7109375" style="6" customWidth="1"/>
    <col min="5134" max="5134" width="10.7109375" style="6" customWidth="1"/>
    <col min="5135" max="5135" width="6.7109375" style="6" customWidth="1"/>
    <col min="5136" max="5136" width="14.28515625" style="6" bestFit="1" customWidth="1"/>
    <col min="5137" max="5142" width="5.7109375" style="6" customWidth="1"/>
    <col min="5143" max="5143" width="5.85546875" style="6" customWidth="1"/>
    <col min="5144" max="5144" width="4.85546875" style="6" customWidth="1"/>
    <col min="5145" max="5374" width="9.140625" style="6"/>
    <col min="5375" max="5375" width="23.140625" style="6" customWidth="1"/>
    <col min="5376" max="5377" width="9.140625" style="6"/>
    <col min="5378" max="5378" width="4.7109375" style="6" customWidth="1"/>
    <col min="5379" max="5379" width="13.28515625" style="6" customWidth="1"/>
    <col min="5380" max="5380" width="3.7109375" style="6" customWidth="1"/>
    <col min="5381" max="5381" width="13.28515625" style="6" customWidth="1"/>
    <col min="5382" max="5382" width="3.7109375" style="6" customWidth="1"/>
    <col min="5383" max="5383" width="2.7109375" style="6" customWidth="1"/>
    <col min="5384" max="5384" width="3.7109375" style="6" customWidth="1"/>
    <col min="5385" max="5385" width="4.7109375" style="6" customWidth="1"/>
    <col min="5386" max="5388" width="3.7109375" style="6" customWidth="1"/>
    <col min="5389" max="5389" width="5.7109375" style="6" customWidth="1"/>
    <col min="5390" max="5390" width="10.7109375" style="6" customWidth="1"/>
    <col min="5391" max="5391" width="6.7109375" style="6" customWidth="1"/>
    <col min="5392" max="5392" width="14.28515625" style="6" bestFit="1" customWidth="1"/>
    <col min="5393" max="5398" width="5.7109375" style="6" customWidth="1"/>
    <col min="5399" max="5399" width="5.85546875" style="6" customWidth="1"/>
    <col min="5400" max="5400" width="4.85546875" style="6" customWidth="1"/>
    <col min="5401" max="5630" width="9.140625" style="6"/>
    <col min="5631" max="5631" width="23.140625" style="6" customWidth="1"/>
    <col min="5632" max="5633" width="9.140625" style="6"/>
    <col min="5634" max="5634" width="4.7109375" style="6" customWidth="1"/>
    <col min="5635" max="5635" width="13.28515625" style="6" customWidth="1"/>
    <col min="5636" max="5636" width="3.7109375" style="6" customWidth="1"/>
    <col min="5637" max="5637" width="13.28515625" style="6" customWidth="1"/>
    <col min="5638" max="5638" width="3.7109375" style="6" customWidth="1"/>
    <col min="5639" max="5639" width="2.7109375" style="6" customWidth="1"/>
    <col min="5640" max="5640" width="3.7109375" style="6" customWidth="1"/>
    <col min="5641" max="5641" width="4.7109375" style="6" customWidth="1"/>
    <col min="5642" max="5644" width="3.7109375" style="6" customWidth="1"/>
    <col min="5645" max="5645" width="5.7109375" style="6" customWidth="1"/>
    <col min="5646" max="5646" width="10.7109375" style="6" customWidth="1"/>
    <col min="5647" max="5647" width="6.7109375" style="6" customWidth="1"/>
    <col min="5648" max="5648" width="14.28515625" style="6" bestFit="1" customWidth="1"/>
    <col min="5649" max="5654" width="5.7109375" style="6" customWidth="1"/>
    <col min="5655" max="5655" width="5.85546875" style="6" customWidth="1"/>
    <col min="5656" max="5656" width="4.85546875" style="6" customWidth="1"/>
    <col min="5657" max="5886" width="9.140625" style="6"/>
    <col min="5887" max="5887" width="23.140625" style="6" customWidth="1"/>
    <col min="5888" max="5889" width="9.140625" style="6"/>
    <col min="5890" max="5890" width="4.7109375" style="6" customWidth="1"/>
    <col min="5891" max="5891" width="13.28515625" style="6" customWidth="1"/>
    <col min="5892" max="5892" width="3.7109375" style="6" customWidth="1"/>
    <col min="5893" max="5893" width="13.28515625" style="6" customWidth="1"/>
    <col min="5894" max="5894" width="3.7109375" style="6" customWidth="1"/>
    <col min="5895" max="5895" width="2.7109375" style="6" customWidth="1"/>
    <col min="5896" max="5896" width="3.7109375" style="6" customWidth="1"/>
    <col min="5897" max="5897" width="4.7109375" style="6" customWidth="1"/>
    <col min="5898" max="5900" width="3.7109375" style="6" customWidth="1"/>
    <col min="5901" max="5901" width="5.7109375" style="6" customWidth="1"/>
    <col min="5902" max="5902" width="10.7109375" style="6" customWidth="1"/>
    <col min="5903" max="5903" width="6.7109375" style="6" customWidth="1"/>
    <col min="5904" max="5904" width="14.28515625" style="6" bestFit="1" customWidth="1"/>
    <col min="5905" max="5910" width="5.7109375" style="6" customWidth="1"/>
    <col min="5911" max="5911" width="5.85546875" style="6" customWidth="1"/>
    <col min="5912" max="5912" width="4.85546875" style="6" customWidth="1"/>
    <col min="5913" max="6142" width="9.140625" style="6"/>
    <col min="6143" max="6143" width="23.140625" style="6" customWidth="1"/>
    <col min="6144" max="6145" width="9.140625" style="6"/>
    <col min="6146" max="6146" width="4.7109375" style="6" customWidth="1"/>
    <col min="6147" max="6147" width="13.28515625" style="6" customWidth="1"/>
    <col min="6148" max="6148" width="3.7109375" style="6" customWidth="1"/>
    <col min="6149" max="6149" width="13.28515625" style="6" customWidth="1"/>
    <col min="6150" max="6150" width="3.7109375" style="6" customWidth="1"/>
    <col min="6151" max="6151" width="2.7109375" style="6" customWidth="1"/>
    <col min="6152" max="6152" width="3.7109375" style="6" customWidth="1"/>
    <col min="6153" max="6153" width="4.7109375" style="6" customWidth="1"/>
    <col min="6154" max="6156" width="3.7109375" style="6" customWidth="1"/>
    <col min="6157" max="6157" width="5.7109375" style="6" customWidth="1"/>
    <col min="6158" max="6158" width="10.7109375" style="6" customWidth="1"/>
    <col min="6159" max="6159" width="6.7109375" style="6" customWidth="1"/>
    <col min="6160" max="6160" width="14.28515625" style="6" bestFit="1" customWidth="1"/>
    <col min="6161" max="6166" width="5.7109375" style="6" customWidth="1"/>
    <col min="6167" max="6167" width="5.85546875" style="6" customWidth="1"/>
    <col min="6168" max="6168" width="4.85546875" style="6" customWidth="1"/>
    <col min="6169" max="6398" width="9.140625" style="6"/>
    <col min="6399" max="6399" width="23.140625" style="6" customWidth="1"/>
    <col min="6400" max="6401" width="9.140625" style="6"/>
    <col min="6402" max="6402" width="4.7109375" style="6" customWidth="1"/>
    <col min="6403" max="6403" width="13.28515625" style="6" customWidth="1"/>
    <col min="6404" max="6404" width="3.7109375" style="6" customWidth="1"/>
    <col min="6405" max="6405" width="13.28515625" style="6" customWidth="1"/>
    <col min="6406" max="6406" width="3.7109375" style="6" customWidth="1"/>
    <col min="6407" max="6407" width="2.7109375" style="6" customWidth="1"/>
    <col min="6408" max="6408" width="3.7109375" style="6" customWidth="1"/>
    <col min="6409" max="6409" width="4.7109375" style="6" customWidth="1"/>
    <col min="6410" max="6412" width="3.7109375" style="6" customWidth="1"/>
    <col min="6413" max="6413" width="5.7109375" style="6" customWidth="1"/>
    <col min="6414" max="6414" width="10.7109375" style="6" customWidth="1"/>
    <col min="6415" max="6415" width="6.7109375" style="6" customWidth="1"/>
    <col min="6416" max="6416" width="14.28515625" style="6" bestFit="1" customWidth="1"/>
    <col min="6417" max="6422" width="5.7109375" style="6" customWidth="1"/>
    <col min="6423" max="6423" width="5.85546875" style="6" customWidth="1"/>
    <col min="6424" max="6424" width="4.85546875" style="6" customWidth="1"/>
    <col min="6425" max="6654" width="9.140625" style="6"/>
    <col min="6655" max="6655" width="23.140625" style="6" customWidth="1"/>
    <col min="6656" max="6657" width="9.140625" style="6"/>
    <col min="6658" max="6658" width="4.7109375" style="6" customWidth="1"/>
    <col min="6659" max="6659" width="13.28515625" style="6" customWidth="1"/>
    <col min="6660" max="6660" width="3.7109375" style="6" customWidth="1"/>
    <col min="6661" max="6661" width="13.28515625" style="6" customWidth="1"/>
    <col min="6662" max="6662" width="3.7109375" style="6" customWidth="1"/>
    <col min="6663" max="6663" width="2.7109375" style="6" customWidth="1"/>
    <col min="6664" max="6664" width="3.7109375" style="6" customWidth="1"/>
    <col min="6665" max="6665" width="4.7109375" style="6" customWidth="1"/>
    <col min="6666" max="6668" width="3.7109375" style="6" customWidth="1"/>
    <col min="6669" max="6669" width="5.7109375" style="6" customWidth="1"/>
    <col min="6670" max="6670" width="10.7109375" style="6" customWidth="1"/>
    <col min="6671" max="6671" width="6.7109375" style="6" customWidth="1"/>
    <col min="6672" max="6672" width="14.28515625" style="6" bestFit="1" customWidth="1"/>
    <col min="6673" max="6678" width="5.7109375" style="6" customWidth="1"/>
    <col min="6679" max="6679" width="5.85546875" style="6" customWidth="1"/>
    <col min="6680" max="6680" width="4.85546875" style="6" customWidth="1"/>
    <col min="6681" max="6910" width="9.140625" style="6"/>
    <col min="6911" max="6911" width="23.140625" style="6" customWidth="1"/>
    <col min="6912" max="6913" width="9.140625" style="6"/>
    <col min="6914" max="6914" width="4.7109375" style="6" customWidth="1"/>
    <col min="6915" max="6915" width="13.28515625" style="6" customWidth="1"/>
    <col min="6916" max="6916" width="3.7109375" style="6" customWidth="1"/>
    <col min="6917" max="6917" width="13.28515625" style="6" customWidth="1"/>
    <col min="6918" max="6918" width="3.7109375" style="6" customWidth="1"/>
    <col min="6919" max="6919" width="2.7109375" style="6" customWidth="1"/>
    <col min="6920" max="6920" width="3.7109375" style="6" customWidth="1"/>
    <col min="6921" max="6921" width="4.7109375" style="6" customWidth="1"/>
    <col min="6922" max="6924" width="3.7109375" style="6" customWidth="1"/>
    <col min="6925" max="6925" width="5.7109375" style="6" customWidth="1"/>
    <col min="6926" max="6926" width="10.7109375" style="6" customWidth="1"/>
    <col min="6927" max="6927" width="6.7109375" style="6" customWidth="1"/>
    <col min="6928" max="6928" width="14.28515625" style="6" bestFit="1" customWidth="1"/>
    <col min="6929" max="6934" width="5.7109375" style="6" customWidth="1"/>
    <col min="6935" max="6935" width="5.85546875" style="6" customWidth="1"/>
    <col min="6936" max="6936" width="4.85546875" style="6" customWidth="1"/>
    <col min="6937" max="7166" width="9.140625" style="6"/>
    <col min="7167" max="7167" width="23.140625" style="6" customWidth="1"/>
    <col min="7168" max="7169" width="9.140625" style="6"/>
    <col min="7170" max="7170" width="4.7109375" style="6" customWidth="1"/>
    <col min="7171" max="7171" width="13.28515625" style="6" customWidth="1"/>
    <col min="7172" max="7172" width="3.7109375" style="6" customWidth="1"/>
    <col min="7173" max="7173" width="13.28515625" style="6" customWidth="1"/>
    <col min="7174" max="7174" width="3.7109375" style="6" customWidth="1"/>
    <col min="7175" max="7175" width="2.7109375" style="6" customWidth="1"/>
    <col min="7176" max="7176" width="3.7109375" style="6" customWidth="1"/>
    <col min="7177" max="7177" width="4.7109375" style="6" customWidth="1"/>
    <col min="7178" max="7180" width="3.7109375" style="6" customWidth="1"/>
    <col min="7181" max="7181" width="5.7109375" style="6" customWidth="1"/>
    <col min="7182" max="7182" width="10.7109375" style="6" customWidth="1"/>
    <col min="7183" max="7183" width="6.7109375" style="6" customWidth="1"/>
    <col min="7184" max="7184" width="14.28515625" style="6" bestFit="1" customWidth="1"/>
    <col min="7185" max="7190" width="5.7109375" style="6" customWidth="1"/>
    <col min="7191" max="7191" width="5.85546875" style="6" customWidth="1"/>
    <col min="7192" max="7192" width="4.85546875" style="6" customWidth="1"/>
    <col min="7193" max="7422" width="9.140625" style="6"/>
    <col min="7423" max="7423" width="23.140625" style="6" customWidth="1"/>
    <col min="7424" max="7425" width="9.140625" style="6"/>
    <col min="7426" max="7426" width="4.7109375" style="6" customWidth="1"/>
    <col min="7427" max="7427" width="13.28515625" style="6" customWidth="1"/>
    <col min="7428" max="7428" width="3.7109375" style="6" customWidth="1"/>
    <col min="7429" max="7429" width="13.28515625" style="6" customWidth="1"/>
    <col min="7430" max="7430" width="3.7109375" style="6" customWidth="1"/>
    <col min="7431" max="7431" width="2.7109375" style="6" customWidth="1"/>
    <col min="7432" max="7432" width="3.7109375" style="6" customWidth="1"/>
    <col min="7433" max="7433" width="4.7109375" style="6" customWidth="1"/>
    <col min="7434" max="7436" width="3.7109375" style="6" customWidth="1"/>
    <col min="7437" max="7437" width="5.7109375" style="6" customWidth="1"/>
    <col min="7438" max="7438" width="10.7109375" style="6" customWidth="1"/>
    <col min="7439" max="7439" width="6.7109375" style="6" customWidth="1"/>
    <col min="7440" max="7440" width="14.28515625" style="6" bestFit="1" customWidth="1"/>
    <col min="7441" max="7446" width="5.7109375" style="6" customWidth="1"/>
    <col min="7447" max="7447" width="5.85546875" style="6" customWidth="1"/>
    <col min="7448" max="7448" width="4.85546875" style="6" customWidth="1"/>
    <col min="7449" max="7678" width="9.140625" style="6"/>
    <col min="7679" max="7679" width="23.140625" style="6" customWidth="1"/>
    <col min="7680" max="7681" width="9.140625" style="6"/>
    <col min="7682" max="7682" width="4.7109375" style="6" customWidth="1"/>
    <col min="7683" max="7683" width="13.28515625" style="6" customWidth="1"/>
    <col min="7684" max="7684" width="3.7109375" style="6" customWidth="1"/>
    <col min="7685" max="7685" width="13.28515625" style="6" customWidth="1"/>
    <col min="7686" max="7686" width="3.7109375" style="6" customWidth="1"/>
    <col min="7687" max="7687" width="2.7109375" style="6" customWidth="1"/>
    <col min="7688" max="7688" width="3.7109375" style="6" customWidth="1"/>
    <col min="7689" max="7689" width="4.7109375" style="6" customWidth="1"/>
    <col min="7690" max="7692" width="3.7109375" style="6" customWidth="1"/>
    <col min="7693" max="7693" width="5.7109375" style="6" customWidth="1"/>
    <col min="7694" max="7694" width="10.7109375" style="6" customWidth="1"/>
    <col min="7695" max="7695" width="6.7109375" style="6" customWidth="1"/>
    <col min="7696" max="7696" width="14.28515625" style="6" bestFit="1" customWidth="1"/>
    <col min="7697" max="7702" width="5.7109375" style="6" customWidth="1"/>
    <col min="7703" max="7703" width="5.85546875" style="6" customWidth="1"/>
    <col min="7704" max="7704" width="4.85546875" style="6" customWidth="1"/>
    <col min="7705" max="7934" width="9.140625" style="6"/>
    <col min="7935" max="7935" width="23.140625" style="6" customWidth="1"/>
    <col min="7936" max="7937" width="9.140625" style="6"/>
    <col min="7938" max="7938" width="4.7109375" style="6" customWidth="1"/>
    <col min="7939" max="7939" width="13.28515625" style="6" customWidth="1"/>
    <col min="7940" max="7940" width="3.7109375" style="6" customWidth="1"/>
    <col min="7941" max="7941" width="13.28515625" style="6" customWidth="1"/>
    <col min="7942" max="7942" width="3.7109375" style="6" customWidth="1"/>
    <col min="7943" max="7943" width="2.7109375" style="6" customWidth="1"/>
    <col min="7944" max="7944" width="3.7109375" style="6" customWidth="1"/>
    <col min="7945" max="7945" width="4.7109375" style="6" customWidth="1"/>
    <col min="7946" max="7948" width="3.7109375" style="6" customWidth="1"/>
    <col min="7949" max="7949" width="5.7109375" style="6" customWidth="1"/>
    <col min="7950" max="7950" width="10.7109375" style="6" customWidth="1"/>
    <col min="7951" max="7951" width="6.7109375" style="6" customWidth="1"/>
    <col min="7952" max="7952" width="14.28515625" style="6" bestFit="1" customWidth="1"/>
    <col min="7953" max="7958" width="5.7109375" style="6" customWidth="1"/>
    <col min="7959" max="7959" width="5.85546875" style="6" customWidth="1"/>
    <col min="7960" max="7960" width="4.85546875" style="6" customWidth="1"/>
    <col min="7961" max="8190" width="9.140625" style="6"/>
    <col min="8191" max="8191" width="23.140625" style="6" customWidth="1"/>
    <col min="8192" max="8193" width="9.140625" style="6"/>
    <col min="8194" max="8194" width="4.7109375" style="6" customWidth="1"/>
    <col min="8195" max="8195" width="13.28515625" style="6" customWidth="1"/>
    <col min="8196" max="8196" width="3.7109375" style="6" customWidth="1"/>
    <col min="8197" max="8197" width="13.28515625" style="6" customWidth="1"/>
    <col min="8198" max="8198" width="3.7109375" style="6" customWidth="1"/>
    <col min="8199" max="8199" width="2.7109375" style="6" customWidth="1"/>
    <col min="8200" max="8200" width="3.7109375" style="6" customWidth="1"/>
    <col min="8201" max="8201" width="4.7109375" style="6" customWidth="1"/>
    <col min="8202" max="8204" width="3.7109375" style="6" customWidth="1"/>
    <col min="8205" max="8205" width="5.7109375" style="6" customWidth="1"/>
    <col min="8206" max="8206" width="10.7109375" style="6" customWidth="1"/>
    <col min="8207" max="8207" width="6.7109375" style="6" customWidth="1"/>
    <col min="8208" max="8208" width="14.28515625" style="6" bestFit="1" customWidth="1"/>
    <col min="8209" max="8214" width="5.7109375" style="6" customWidth="1"/>
    <col min="8215" max="8215" width="5.85546875" style="6" customWidth="1"/>
    <col min="8216" max="8216" width="4.85546875" style="6" customWidth="1"/>
    <col min="8217" max="8446" width="9.140625" style="6"/>
    <col min="8447" max="8447" width="23.140625" style="6" customWidth="1"/>
    <col min="8448" max="8449" width="9.140625" style="6"/>
    <col min="8450" max="8450" width="4.7109375" style="6" customWidth="1"/>
    <col min="8451" max="8451" width="13.28515625" style="6" customWidth="1"/>
    <col min="8452" max="8452" width="3.7109375" style="6" customWidth="1"/>
    <col min="8453" max="8453" width="13.28515625" style="6" customWidth="1"/>
    <col min="8454" max="8454" width="3.7109375" style="6" customWidth="1"/>
    <col min="8455" max="8455" width="2.7109375" style="6" customWidth="1"/>
    <col min="8456" max="8456" width="3.7109375" style="6" customWidth="1"/>
    <col min="8457" max="8457" width="4.7109375" style="6" customWidth="1"/>
    <col min="8458" max="8460" width="3.7109375" style="6" customWidth="1"/>
    <col min="8461" max="8461" width="5.7109375" style="6" customWidth="1"/>
    <col min="8462" max="8462" width="10.7109375" style="6" customWidth="1"/>
    <col min="8463" max="8463" width="6.7109375" style="6" customWidth="1"/>
    <col min="8464" max="8464" width="14.28515625" style="6" bestFit="1" customWidth="1"/>
    <col min="8465" max="8470" width="5.7109375" style="6" customWidth="1"/>
    <col min="8471" max="8471" width="5.85546875" style="6" customWidth="1"/>
    <col min="8472" max="8472" width="4.85546875" style="6" customWidth="1"/>
    <col min="8473" max="8702" width="9.140625" style="6"/>
    <col min="8703" max="8703" width="23.140625" style="6" customWidth="1"/>
    <col min="8704" max="8705" width="9.140625" style="6"/>
    <col min="8706" max="8706" width="4.7109375" style="6" customWidth="1"/>
    <col min="8707" max="8707" width="13.28515625" style="6" customWidth="1"/>
    <col min="8708" max="8708" width="3.7109375" style="6" customWidth="1"/>
    <col min="8709" max="8709" width="13.28515625" style="6" customWidth="1"/>
    <col min="8710" max="8710" width="3.7109375" style="6" customWidth="1"/>
    <col min="8711" max="8711" width="2.7109375" style="6" customWidth="1"/>
    <col min="8712" max="8712" width="3.7109375" style="6" customWidth="1"/>
    <col min="8713" max="8713" width="4.7109375" style="6" customWidth="1"/>
    <col min="8714" max="8716" width="3.7109375" style="6" customWidth="1"/>
    <col min="8717" max="8717" width="5.7109375" style="6" customWidth="1"/>
    <col min="8718" max="8718" width="10.7109375" style="6" customWidth="1"/>
    <col min="8719" max="8719" width="6.7109375" style="6" customWidth="1"/>
    <col min="8720" max="8720" width="14.28515625" style="6" bestFit="1" customWidth="1"/>
    <col min="8721" max="8726" width="5.7109375" style="6" customWidth="1"/>
    <col min="8727" max="8727" width="5.85546875" style="6" customWidth="1"/>
    <col min="8728" max="8728" width="4.85546875" style="6" customWidth="1"/>
    <col min="8729" max="8958" width="9.140625" style="6"/>
    <col min="8959" max="8959" width="23.140625" style="6" customWidth="1"/>
    <col min="8960" max="8961" width="9.140625" style="6"/>
    <col min="8962" max="8962" width="4.7109375" style="6" customWidth="1"/>
    <col min="8963" max="8963" width="13.28515625" style="6" customWidth="1"/>
    <col min="8964" max="8964" width="3.7109375" style="6" customWidth="1"/>
    <col min="8965" max="8965" width="13.28515625" style="6" customWidth="1"/>
    <col min="8966" max="8966" width="3.7109375" style="6" customWidth="1"/>
    <col min="8967" max="8967" width="2.7109375" style="6" customWidth="1"/>
    <col min="8968" max="8968" width="3.7109375" style="6" customWidth="1"/>
    <col min="8969" max="8969" width="4.7109375" style="6" customWidth="1"/>
    <col min="8970" max="8972" width="3.7109375" style="6" customWidth="1"/>
    <col min="8973" max="8973" width="5.7109375" style="6" customWidth="1"/>
    <col min="8974" max="8974" width="10.7109375" style="6" customWidth="1"/>
    <col min="8975" max="8975" width="6.7109375" style="6" customWidth="1"/>
    <col min="8976" max="8976" width="14.28515625" style="6" bestFit="1" customWidth="1"/>
    <col min="8977" max="8982" width="5.7109375" style="6" customWidth="1"/>
    <col min="8983" max="8983" width="5.85546875" style="6" customWidth="1"/>
    <col min="8984" max="8984" width="4.85546875" style="6" customWidth="1"/>
    <col min="8985" max="9214" width="9.140625" style="6"/>
    <col min="9215" max="9215" width="23.140625" style="6" customWidth="1"/>
    <col min="9216" max="9217" width="9.140625" style="6"/>
    <col min="9218" max="9218" width="4.7109375" style="6" customWidth="1"/>
    <col min="9219" max="9219" width="13.28515625" style="6" customWidth="1"/>
    <col min="9220" max="9220" width="3.7109375" style="6" customWidth="1"/>
    <col min="9221" max="9221" width="13.28515625" style="6" customWidth="1"/>
    <col min="9222" max="9222" width="3.7109375" style="6" customWidth="1"/>
    <col min="9223" max="9223" width="2.7109375" style="6" customWidth="1"/>
    <col min="9224" max="9224" width="3.7109375" style="6" customWidth="1"/>
    <col min="9225" max="9225" width="4.7109375" style="6" customWidth="1"/>
    <col min="9226" max="9228" width="3.7109375" style="6" customWidth="1"/>
    <col min="9229" max="9229" width="5.7109375" style="6" customWidth="1"/>
    <col min="9230" max="9230" width="10.7109375" style="6" customWidth="1"/>
    <col min="9231" max="9231" width="6.7109375" style="6" customWidth="1"/>
    <col min="9232" max="9232" width="14.28515625" style="6" bestFit="1" customWidth="1"/>
    <col min="9233" max="9238" width="5.7109375" style="6" customWidth="1"/>
    <col min="9239" max="9239" width="5.85546875" style="6" customWidth="1"/>
    <col min="9240" max="9240" width="4.85546875" style="6" customWidth="1"/>
    <col min="9241" max="9470" width="9.140625" style="6"/>
    <col min="9471" max="9471" width="23.140625" style="6" customWidth="1"/>
    <col min="9472" max="9473" width="9.140625" style="6"/>
    <col min="9474" max="9474" width="4.7109375" style="6" customWidth="1"/>
    <col min="9475" max="9475" width="13.28515625" style="6" customWidth="1"/>
    <col min="9476" max="9476" width="3.7109375" style="6" customWidth="1"/>
    <col min="9477" max="9477" width="13.28515625" style="6" customWidth="1"/>
    <col min="9478" max="9478" width="3.7109375" style="6" customWidth="1"/>
    <col min="9479" max="9479" width="2.7109375" style="6" customWidth="1"/>
    <col min="9480" max="9480" width="3.7109375" style="6" customWidth="1"/>
    <col min="9481" max="9481" width="4.7109375" style="6" customWidth="1"/>
    <col min="9482" max="9484" width="3.7109375" style="6" customWidth="1"/>
    <col min="9485" max="9485" width="5.7109375" style="6" customWidth="1"/>
    <col min="9486" max="9486" width="10.7109375" style="6" customWidth="1"/>
    <col min="9487" max="9487" width="6.7109375" style="6" customWidth="1"/>
    <col min="9488" max="9488" width="14.28515625" style="6" bestFit="1" customWidth="1"/>
    <col min="9489" max="9494" width="5.7109375" style="6" customWidth="1"/>
    <col min="9495" max="9495" width="5.85546875" style="6" customWidth="1"/>
    <col min="9496" max="9496" width="4.85546875" style="6" customWidth="1"/>
    <col min="9497" max="9726" width="9.140625" style="6"/>
    <col min="9727" max="9727" width="23.140625" style="6" customWidth="1"/>
    <col min="9728" max="9729" width="9.140625" style="6"/>
    <col min="9730" max="9730" width="4.7109375" style="6" customWidth="1"/>
    <col min="9731" max="9731" width="13.28515625" style="6" customWidth="1"/>
    <col min="9732" max="9732" width="3.7109375" style="6" customWidth="1"/>
    <col min="9733" max="9733" width="13.28515625" style="6" customWidth="1"/>
    <col min="9734" max="9734" width="3.7109375" style="6" customWidth="1"/>
    <col min="9735" max="9735" width="2.7109375" style="6" customWidth="1"/>
    <col min="9736" max="9736" width="3.7109375" style="6" customWidth="1"/>
    <col min="9737" max="9737" width="4.7109375" style="6" customWidth="1"/>
    <col min="9738" max="9740" width="3.7109375" style="6" customWidth="1"/>
    <col min="9741" max="9741" width="5.7109375" style="6" customWidth="1"/>
    <col min="9742" max="9742" width="10.7109375" style="6" customWidth="1"/>
    <col min="9743" max="9743" width="6.7109375" style="6" customWidth="1"/>
    <col min="9744" max="9744" width="14.28515625" style="6" bestFit="1" customWidth="1"/>
    <col min="9745" max="9750" width="5.7109375" style="6" customWidth="1"/>
    <col min="9751" max="9751" width="5.85546875" style="6" customWidth="1"/>
    <col min="9752" max="9752" width="4.85546875" style="6" customWidth="1"/>
    <col min="9753" max="9982" width="9.140625" style="6"/>
    <col min="9983" max="9983" width="23.140625" style="6" customWidth="1"/>
    <col min="9984" max="9985" width="9.140625" style="6"/>
    <col min="9986" max="9986" width="4.7109375" style="6" customWidth="1"/>
    <col min="9987" max="9987" width="13.28515625" style="6" customWidth="1"/>
    <col min="9988" max="9988" width="3.7109375" style="6" customWidth="1"/>
    <col min="9989" max="9989" width="13.28515625" style="6" customWidth="1"/>
    <col min="9990" max="9990" width="3.7109375" style="6" customWidth="1"/>
    <col min="9991" max="9991" width="2.7109375" style="6" customWidth="1"/>
    <col min="9992" max="9992" width="3.7109375" style="6" customWidth="1"/>
    <col min="9993" max="9993" width="4.7109375" style="6" customWidth="1"/>
    <col min="9994" max="9996" width="3.7109375" style="6" customWidth="1"/>
    <col min="9997" max="9997" width="5.7109375" style="6" customWidth="1"/>
    <col min="9998" max="9998" width="10.7109375" style="6" customWidth="1"/>
    <col min="9999" max="9999" width="6.7109375" style="6" customWidth="1"/>
    <col min="10000" max="10000" width="14.28515625" style="6" bestFit="1" customWidth="1"/>
    <col min="10001" max="10006" width="5.7109375" style="6" customWidth="1"/>
    <col min="10007" max="10007" width="5.85546875" style="6" customWidth="1"/>
    <col min="10008" max="10008" width="4.85546875" style="6" customWidth="1"/>
    <col min="10009" max="10238" width="9.140625" style="6"/>
    <col min="10239" max="10239" width="23.140625" style="6" customWidth="1"/>
    <col min="10240" max="10241" width="9.140625" style="6"/>
    <col min="10242" max="10242" width="4.7109375" style="6" customWidth="1"/>
    <col min="10243" max="10243" width="13.28515625" style="6" customWidth="1"/>
    <col min="10244" max="10244" width="3.7109375" style="6" customWidth="1"/>
    <col min="10245" max="10245" width="13.28515625" style="6" customWidth="1"/>
    <col min="10246" max="10246" width="3.7109375" style="6" customWidth="1"/>
    <col min="10247" max="10247" width="2.7109375" style="6" customWidth="1"/>
    <col min="10248" max="10248" width="3.7109375" style="6" customWidth="1"/>
    <col min="10249" max="10249" width="4.7109375" style="6" customWidth="1"/>
    <col min="10250" max="10252" width="3.7109375" style="6" customWidth="1"/>
    <col min="10253" max="10253" width="5.7109375" style="6" customWidth="1"/>
    <col min="10254" max="10254" width="10.7109375" style="6" customWidth="1"/>
    <col min="10255" max="10255" width="6.7109375" style="6" customWidth="1"/>
    <col min="10256" max="10256" width="14.28515625" style="6" bestFit="1" customWidth="1"/>
    <col min="10257" max="10262" width="5.7109375" style="6" customWidth="1"/>
    <col min="10263" max="10263" width="5.85546875" style="6" customWidth="1"/>
    <col min="10264" max="10264" width="4.85546875" style="6" customWidth="1"/>
    <col min="10265" max="10494" width="9.140625" style="6"/>
    <col min="10495" max="10495" width="23.140625" style="6" customWidth="1"/>
    <col min="10496" max="10497" width="9.140625" style="6"/>
    <col min="10498" max="10498" width="4.7109375" style="6" customWidth="1"/>
    <col min="10499" max="10499" width="13.28515625" style="6" customWidth="1"/>
    <col min="10500" max="10500" width="3.7109375" style="6" customWidth="1"/>
    <col min="10501" max="10501" width="13.28515625" style="6" customWidth="1"/>
    <col min="10502" max="10502" width="3.7109375" style="6" customWidth="1"/>
    <col min="10503" max="10503" width="2.7109375" style="6" customWidth="1"/>
    <col min="10504" max="10504" width="3.7109375" style="6" customWidth="1"/>
    <col min="10505" max="10505" width="4.7109375" style="6" customWidth="1"/>
    <col min="10506" max="10508" width="3.7109375" style="6" customWidth="1"/>
    <col min="10509" max="10509" width="5.7109375" style="6" customWidth="1"/>
    <col min="10510" max="10510" width="10.7109375" style="6" customWidth="1"/>
    <col min="10511" max="10511" width="6.7109375" style="6" customWidth="1"/>
    <col min="10512" max="10512" width="14.28515625" style="6" bestFit="1" customWidth="1"/>
    <col min="10513" max="10518" width="5.7109375" style="6" customWidth="1"/>
    <col min="10519" max="10519" width="5.85546875" style="6" customWidth="1"/>
    <col min="10520" max="10520" width="4.85546875" style="6" customWidth="1"/>
    <col min="10521" max="10750" width="9.140625" style="6"/>
    <col min="10751" max="10751" width="23.140625" style="6" customWidth="1"/>
    <col min="10752" max="10753" width="9.140625" style="6"/>
    <col min="10754" max="10754" width="4.7109375" style="6" customWidth="1"/>
    <col min="10755" max="10755" width="13.28515625" style="6" customWidth="1"/>
    <col min="10756" max="10756" width="3.7109375" style="6" customWidth="1"/>
    <col min="10757" max="10757" width="13.28515625" style="6" customWidth="1"/>
    <col min="10758" max="10758" width="3.7109375" style="6" customWidth="1"/>
    <col min="10759" max="10759" width="2.7109375" style="6" customWidth="1"/>
    <col min="10760" max="10760" width="3.7109375" style="6" customWidth="1"/>
    <col min="10761" max="10761" width="4.7109375" style="6" customWidth="1"/>
    <col min="10762" max="10764" width="3.7109375" style="6" customWidth="1"/>
    <col min="10765" max="10765" width="5.7109375" style="6" customWidth="1"/>
    <col min="10766" max="10766" width="10.7109375" style="6" customWidth="1"/>
    <col min="10767" max="10767" width="6.7109375" style="6" customWidth="1"/>
    <col min="10768" max="10768" width="14.28515625" style="6" bestFit="1" customWidth="1"/>
    <col min="10769" max="10774" width="5.7109375" style="6" customWidth="1"/>
    <col min="10775" max="10775" width="5.85546875" style="6" customWidth="1"/>
    <col min="10776" max="10776" width="4.85546875" style="6" customWidth="1"/>
    <col min="10777" max="11006" width="9.140625" style="6"/>
    <col min="11007" max="11007" width="23.140625" style="6" customWidth="1"/>
    <col min="11008" max="11009" width="9.140625" style="6"/>
    <col min="11010" max="11010" width="4.7109375" style="6" customWidth="1"/>
    <col min="11011" max="11011" width="13.28515625" style="6" customWidth="1"/>
    <col min="11012" max="11012" width="3.7109375" style="6" customWidth="1"/>
    <col min="11013" max="11013" width="13.28515625" style="6" customWidth="1"/>
    <col min="11014" max="11014" width="3.7109375" style="6" customWidth="1"/>
    <col min="11015" max="11015" width="2.7109375" style="6" customWidth="1"/>
    <col min="11016" max="11016" width="3.7109375" style="6" customWidth="1"/>
    <col min="11017" max="11017" width="4.7109375" style="6" customWidth="1"/>
    <col min="11018" max="11020" width="3.7109375" style="6" customWidth="1"/>
    <col min="11021" max="11021" width="5.7109375" style="6" customWidth="1"/>
    <col min="11022" max="11022" width="10.7109375" style="6" customWidth="1"/>
    <col min="11023" max="11023" width="6.7109375" style="6" customWidth="1"/>
    <col min="11024" max="11024" width="14.28515625" style="6" bestFit="1" customWidth="1"/>
    <col min="11025" max="11030" width="5.7109375" style="6" customWidth="1"/>
    <col min="11031" max="11031" width="5.85546875" style="6" customWidth="1"/>
    <col min="11032" max="11032" width="4.85546875" style="6" customWidth="1"/>
    <col min="11033" max="11262" width="9.140625" style="6"/>
    <col min="11263" max="11263" width="23.140625" style="6" customWidth="1"/>
    <col min="11264" max="11265" width="9.140625" style="6"/>
    <col min="11266" max="11266" width="4.7109375" style="6" customWidth="1"/>
    <col min="11267" max="11267" width="13.28515625" style="6" customWidth="1"/>
    <col min="11268" max="11268" width="3.7109375" style="6" customWidth="1"/>
    <col min="11269" max="11269" width="13.28515625" style="6" customWidth="1"/>
    <col min="11270" max="11270" width="3.7109375" style="6" customWidth="1"/>
    <col min="11271" max="11271" width="2.7109375" style="6" customWidth="1"/>
    <col min="11272" max="11272" width="3.7109375" style="6" customWidth="1"/>
    <col min="11273" max="11273" width="4.7109375" style="6" customWidth="1"/>
    <col min="11274" max="11276" width="3.7109375" style="6" customWidth="1"/>
    <col min="11277" max="11277" width="5.7109375" style="6" customWidth="1"/>
    <col min="11278" max="11278" width="10.7109375" style="6" customWidth="1"/>
    <col min="11279" max="11279" width="6.7109375" style="6" customWidth="1"/>
    <col min="11280" max="11280" width="14.28515625" style="6" bestFit="1" customWidth="1"/>
    <col min="11281" max="11286" width="5.7109375" style="6" customWidth="1"/>
    <col min="11287" max="11287" width="5.85546875" style="6" customWidth="1"/>
    <col min="11288" max="11288" width="4.85546875" style="6" customWidth="1"/>
    <col min="11289" max="11518" width="9.140625" style="6"/>
    <col min="11519" max="11519" width="23.140625" style="6" customWidth="1"/>
    <col min="11520" max="11521" width="9.140625" style="6"/>
    <col min="11522" max="11522" width="4.7109375" style="6" customWidth="1"/>
    <col min="11523" max="11523" width="13.28515625" style="6" customWidth="1"/>
    <col min="11524" max="11524" width="3.7109375" style="6" customWidth="1"/>
    <col min="11525" max="11525" width="13.28515625" style="6" customWidth="1"/>
    <col min="11526" max="11526" width="3.7109375" style="6" customWidth="1"/>
    <col min="11527" max="11527" width="2.7109375" style="6" customWidth="1"/>
    <col min="11528" max="11528" width="3.7109375" style="6" customWidth="1"/>
    <col min="11529" max="11529" width="4.7109375" style="6" customWidth="1"/>
    <col min="11530" max="11532" width="3.7109375" style="6" customWidth="1"/>
    <col min="11533" max="11533" width="5.7109375" style="6" customWidth="1"/>
    <col min="11534" max="11534" width="10.7109375" style="6" customWidth="1"/>
    <col min="11535" max="11535" width="6.7109375" style="6" customWidth="1"/>
    <col min="11536" max="11536" width="14.28515625" style="6" bestFit="1" customWidth="1"/>
    <col min="11537" max="11542" width="5.7109375" style="6" customWidth="1"/>
    <col min="11543" max="11543" width="5.85546875" style="6" customWidth="1"/>
    <col min="11544" max="11544" width="4.85546875" style="6" customWidth="1"/>
    <col min="11545" max="11774" width="9.140625" style="6"/>
    <col min="11775" max="11775" width="23.140625" style="6" customWidth="1"/>
    <col min="11776" max="11777" width="9.140625" style="6"/>
    <col min="11778" max="11778" width="4.7109375" style="6" customWidth="1"/>
    <col min="11779" max="11779" width="13.28515625" style="6" customWidth="1"/>
    <col min="11780" max="11780" width="3.7109375" style="6" customWidth="1"/>
    <col min="11781" max="11781" width="13.28515625" style="6" customWidth="1"/>
    <col min="11782" max="11782" width="3.7109375" style="6" customWidth="1"/>
    <col min="11783" max="11783" width="2.7109375" style="6" customWidth="1"/>
    <col min="11784" max="11784" width="3.7109375" style="6" customWidth="1"/>
    <col min="11785" max="11785" width="4.7109375" style="6" customWidth="1"/>
    <col min="11786" max="11788" width="3.7109375" style="6" customWidth="1"/>
    <col min="11789" max="11789" width="5.7109375" style="6" customWidth="1"/>
    <col min="11790" max="11790" width="10.7109375" style="6" customWidth="1"/>
    <col min="11791" max="11791" width="6.7109375" style="6" customWidth="1"/>
    <col min="11792" max="11792" width="14.28515625" style="6" bestFit="1" customWidth="1"/>
    <col min="11793" max="11798" width="5.7109375" style="6" customWidth="1"/>
    <col min="11799" max="11799" width="5.85546875" style="6" customWidth="1"/>
    <col min="11800" max="11800" width="4.85546875" style="6" customWidth="1"/>
    <col min="11801" max="12030" width="9.140625" style="6"/>
    <col min="12031" max="12031" width="23.140625" style="6" customWidth="1"/>
    <col min="12032" max="12033" width="9.140625" style="6"/>
    <col min="12034" max="12034" width="4.7109375" style="6" customWidth="1"/>
    <col min="12035" max="12035" width="13.28515625" style="6" customWidth="1"/>
    <col min="12036" max="12036" width="3.7109375" style="6" customWidth="1"/>
    <col min="12037" max="12037" width="13.28515625" style="6" customWidth="1"/>
    <col min="12038" max="12038" width="3.7109375" style="6" customWidth="1"/>
    <col min="12039" max="12039" width="2.7109375" style="6" customWidth="1"/>
    <col min="12040" max="12040" width="3.7109375" style="6" customWidth="1"/>
    <col min="12041" max="12041" width="4.7109375" style="6" customWidth="1"/>
    <col min="12042" max="12044" width="3.7109375" style="6" customWidth="1"/>
    <col min="12045" max="12045" width="5.7109375" style="6" customWidth="1"/>
    <col min="12046" max="12046" width="10.7109375" style="6" customWidth="1"/>
    <col min="12047" max="12047" width="6.7109375" style="6" customWidth="1"/>
    <col min="12048" max="12048" width="14.28515625" style="6" bestFit="1" customWidth="1"/>
    <col min="12049" max="12054" width="5.7109375" style="6" customWidth="1"/>
    <col min="12055" max="12055" width="5.85546875" style="6" customWidth="1"/>
    <col min="12056" max="12056" width="4.85546875" style="6" customWidth="1"/>
    <col min="12057" max="12286" width="9.140625" style="6"/>
    <col min="12287" max="12287" width="23.140625" style="6" customWidth="1"/>
    <col min="12288" max="12289" width="9.140625" style="6"/>
    <col min="12290" max="12290" width="4.7109375" style="6" customWidth="1"/>
    <col min="12291" max="12291" width="13.28515625" style="6" customWidth="1"/>
    <col min="12292" max="12292" width="3.7109375" style="6" customWidth="1"/>
    <col min="12293" max="12293" width="13.28515625" style="6" customWidth="1"/>
    <col min="12294" max="12294" width="3.7109375" style="6" customWidth="1"/>
    <col min="12295" max="12295" width="2.7109375" style="6" customWidth="1"/>
    <col min="12296" max="12296" width="3.7109375" style="6" customWidth="1"/>
    <col min="12297" max="12297" width="4.7109375" style="6" customWidth="1"/>
    <col min="12298" max="12300" width="3.7109375" style="6" customWidth="1"/>
    <col min="12301" max="12301" width="5.7109375" style="6" customWidth="1"/>
    <col min="12302" max="12302" width="10.7109375" style="6" customWidth="1"/>
    <col min="12303" max="12303" width="6.7109375" style="6" customWidth="1"/>
    <col min="12304" max="12304" width="14.28515625" style="6" bestFit="1" customWidth="1"/>
    <col min="12305" max="12310" width="5.7109375" style="6" customWidth="1"/>
    <col min="12311" max="12311" width="5.85546875" style="6" customWidth="1"/>
    <col min="12312" max="12312" width="4.85546875" style="6" customWidth="1"/>
    <col min="12313" max="12542" width="9.140625" style="6"/>
    <col min="12543" max="12543" width="23.140625" style="6" customWidth="1"/>
    <col min="12544" max="12545" width="9.140625" style="6"/>
    <col min="12546" max="12546" width="4.7109375" style="6" customWidth="1"/>
    <col min="12547" max="12547" width="13.28515625" style="6" customWidth="1"/>
    <col min="12548" max="12548" width="3.7109375" style="6" customWidth="1"/>
    <col min="12549" max="12549" width="13.28515625" style="6" customWidth="1"/>
    <col min="12550" max="12550" width="3.7109375" style="6" customWidth="1"/>
    <col min="12551" max="12551" width="2.7109375" style="6" customWidth="1"/>
    <col min="12552" max="12552" width="3.7109375" style="6" customWidth="1"/>
    <col min="12553" max="12553" width="4.7109375" style="6" customWidth="1"/>
    <col min="12554" max="12556" width="3.7109375" style="6" customWidth="1"/>
    <col min="12557" max="12557" width="5.7109375" style="6" customWidth="1"/>
    <col min="12558" max="12558" width="10.7109375" style="6" customWidth="1"/>
    <col min="12559" max="12559" width="6.7109375" style="6" customWidth="1"/>
    <col min="12560" max="12560" width="14.28515625" style="6" bestFit="1" customWidth="1"/>
    <col min="12561" max="12566" width="5.7109375" style="6" customWidth="1"/>
    <col min="12567" max="12567" width="5.85546875" style="6" customWidth="1"/>
    <col min="12568" max="12568" width="4.85546875" style="6" customWidth="1"/>
    <col min="12569" max="12798" width="9.140625" style="6"/>
    <col min="12799" max="12799" width="23.140625" style="6" customWidth="1"/>
    <col min="12800" max="12801" width="9.140625" style="6"/>
    <col min="12802" max="12802" width="4.7109375" style="6" customWidth="1"/>
    <col min="12803" max="12803" width="13.28515625" style="6" customWidth="1"/>
    <col min="12804" max="12804" width="3.7109375" style="6" customWidth="1"/>
    <col min="12805" max="12805" width="13.28515625" style="6" customWidth="1"/>
    <col min="12806" max="12806" width="3.7109375" style="6" customWidth="1"/>
    <col min="12807" max="12807" width="2.7109375" style="6" customWidth="1"/>
    <col min="12808" max="12808" width="3.7109375" style="6" customWidth="1"/>
    <col min="12809" max="12809" width="4.7109375" style="6" customWidth="1"/>
    <col min="12810" max="12812" width="3.7109375" style="6" customWidth="1"/>
    <col min="12813" max="12813" width="5.7109375" style="6" customWidth="1"/>
    <col min="12814" max="12814" width="10.7109375" style="6" customWidth="1"/>
    <col min="12815" max="12815" width="6.7109375" style="6" customWidth="1"/>
    <col min="12816" max="12816" width="14.28515625" style="6" bestFit="1" customWidth="1"/>
    <col min="12817" max="12822" width="5.7109375" style="6" customWidth="1"/>
    <col min="12823" max="12823" width="5.85546875" style="6" customWidth="1"/>
    <col min="12824" max="12824" width="4.85546875" style="6" customWidth="1"/>
    <col min="12825" max="13054" width="9.140625" style="6"/>
    <col min="13055" max="13055" width="23.140625" style="6" customWidth="1"/>
    <col min="13056" max="13057" width="9.140625" style="6"/>
    <col min="13058" max="13058" width="4.7109375" style="6" customWidth="1"/>
    <col min="13059" max="13059" width="13.28515625" style="6" customWidth="1"/>
    <col min="13060" max="13060" width="3.7109375" style="6" customWidth="1"/>
    <col min="13061" max="13061" width="13.28515625" style="6" customWidth="1"/>
    <col min="13062" max="13062" width="3.7109375" style="6" customWidth="1"/>
    <col min="13063" max="13063" width="2.7109375" style="6" customWidth="1"/>
    <col min="13064" max="13064" width="3.7109375" style="6" customWidth="1"/>
    <col min="13065" max="13065" width="4.7109375" style="6" customWidth="1"/>
    <col min="13066" max="13068" width="3.7109375" style="6" customWidth="1"/>
    <col min="13069" max="13069" width="5.7109375" style="6" customWidth="1"/>
    <col min="13070" max="13070" width="10.7109375" style="6" customWidth="1"/>
    <col min="13071" max="13071" width="6.7109375" style="6" customWidth="1"/>
    <col min="13072" max="13072" width="14.28515625" style="6" bestFit="1" customWidth="1"/>
    <col min="13073" max="13078" width="5.7109375" style="6" customWidth="1"/>
    <col min="13079" max="13079" width="5.85546875" style="6" customWidth="1"/>
    <col min="13080" max="13080" width="4.85546875" style="6" customWidth="1"/>
    <col min="13081" max="13310" width="9.140625" style="6"/>
    <col min="13311" max="13311" width="23.140625" style="6" customWidth="1"/>
    <col min="13312" max="13313" width="9.140625" style="6"/>
    <col min="13314" max="13314" width="4.7109375" style="6" customWidth="1"/>
    <col min="13315" max="13315" width="13.28515625" style="6" customWidth="1"/>
    <col min="13316" max="13316" width="3.7109375" style="6" customWidth="1"/>
    <col min="13317" max="13317" width="13.28515625" style="6" customWidth="1"/>
    <col min="13318" max="13318" width="3.7109375" style="6" customWidth="1"/>
    <col min="13319" max="13319" width="2.7109375" style="6" customWidth="1"/>
    <col min="13320" max="13320" width="3.7109375" style="6" customWidth="1"/>
    <col min="13321" max="13321" width="4.7109375" style="6" customWidth="1"/>
    <col min="13322" max="13324" width="3.7109375" style="6" customWidth="1"/>
    <col min="13325" max="13325" width="5.7109375" style="6" customWidth="1"/>
    <col min="13326" max="13326" width="10.7109375" style="6" customWidth="1"/>
    <col min="13327" max="13327" width="6.7109375" style="6" customWidth="1"/>
    <col min="13328" max="13328" width="14.28515625" style="6" bestFit="1" customWidth="1"/>
    <col min="13329" max="13334" width="5.7109375" style="6" customWidth="1"/>
    <col min="13335" max="13335" width="5.85546875" style="6" customWidth="1"/>
    <col min="13336" max="13336" width="4.85546875" style="6" customWidth="1"/>
    <col min="13337" max="13566" width="9.140625" style="6"/>
    <col min="13567" max="13567" width="23.140625" style="6" customWidth="1"/>
    <col min="13568" max="13569" width="9.140625" style="6"/>
    <col min="13570" max="13570" width="4.7109375" style="6" customWidth="1"/>
    <col min="13571" max="13571" width="13.28515625" style="6" customWidth="1"/>
    <col min="13572" max="13572" width="3.7109375" style="6" customWidth="1"/>
    <col min="13573" max="13573" width="13.28515625" style="6" customWidth="1"/>
    <col min="13574" max="13574" width="3.7109375" style="6" customWidth="1"/>
    <col min="13575" max="13575" width="2.7109375" style="6" customWidth="1"/>
    <col min="13576" max="13576" width="3.7109375" style="6" customWidth="1"/>
    <col min="13577" max="13577" width="4.7109375" style="6" customWidth="1"/>
    <col min="13578" max="13580" width="3.7109375" style="6" customWidth="1"/>
    <col min="13581" max="13581" width="5.7109375" style="6" customWidth="1"/>
    <col min="13582" max="13582" width="10.7109375" style="6" customWidth="1"/>
    <col min="13583" max="13583" width="6.7109375" style="6" customWidth="1"/>
    <col min="13584" max="13584" width="14.28515625" style="6" bestFit="1" customWidth="1"/>
    <col min="13585" max="13590" width="5.7109375" style="6" customWidth="1"/>
    <col min="13591" max="13591" width="5.85546875" style="6" customWidth="1"/>
    <col min="13592" max="13592" width="4.85546875" style="6" customWidth="1"/>
    <col min="13593" max="13822" width="9.140625" style="6"/>
    <col min="13823" max="13823" width="23.140625" style="6" customWidth="1"/>
    <col min="13824" max="13825" width="9.140625" style="6"/>
    <col min="13826" max="13826" width="4.7109375" style="6" customWidth="1"/>
    <col min="13827" max="13827" width="13.28515625" style="6" customWidth="1"/>
    <col min="13828" max="13828" width="3.7109375" style="6" customWidth="1"/>
    <col min="13829" max="13829" width="13.28515625" style="6" customWidth="1"/>
    <col min="13830" max="13830" width="3.7109375" style="6" customWidth="1"/>
    <col min="13831" max="13831" width="2.7109375" style="6" customWidth="1"/>
    <col min="13832" max="13832" width="3.7109375" style="6" customWidth="1"/>
    <col min="13833" max="13833" width="4.7109375" style="6" customWidth="1"/>
    <col min="13834" max="13836" width="3.7109375" style="6" customWidth="1"/>
    <col min="13837" max="13837" width="5.7109375" style="6" customWidth="1"/>
    <col min="13838" max="13838" width="10.7109375" style="6" customWidth="1"/>
    <col min="13839" max="13839" width="6.7109375" style="6" customWidth="1"/>
    <col min="13840" max="13840" width="14.28515625" style="6" bestFit="1" customWidth="1"/>
    <col min="13841" max="13846" width="5.7109375" style="6" customWidth="1"/>
    <col min="13847" max="13847" width="5.85546875" style="6" customWidth="1"/>
    <col min="13848" max="13848" width="4.85546875" style="6" customWidth="1"/>
    <col min="13849" max="14078" width="9.140625" style="6"/>
    <col min="14079" max="14079" width="23.140625" style="6" customWidth="1"/>
    <col min="14080" max="14081" width="9.140625" style="6"/>
    <col min="14082" max="14082" width="4.7109375" style="6" customWidth="1"/>
    <col min="14083" max="14083" width="13.28515625" style="6" customWidth="1"/>
    <col min="14084" max="14084" width="3.7109375" style="6" customWidth="1"/>
    <col min="14085" max="14085" width="13.28515625" style="6" customWidth="1"/>
    <col min="14086" max="14086" width="3.7109375" style="6" customWidth="1"/>
    <col min="14087" max="14087" width="2.7109375" style="6" customWidth="1"/>
    <col min="14088" max="14088" width="3.7109375" style="6" customWidth="1"/>
    <col min="14089" max="14089" width="4.7109375" style="6" customWidth="1"/>
    <col min="14090" max="14092" width="3.7109375" style="6" customWidth="1"/>
    <col min="14093" max="14093" width="5.7109375" style="6" customWidth="1"/>
    <col min="14094" max="14094" width="10.7109375" style="6" customWidth="1"/>
    <col min="14095" max="14095" width="6.7109375" style="6" customWidth="1"/>
    <col min="14096" max="14096" width="14.28515625" style="6" bestFit="1" customWidth="1"/>
    <col min="14097" max="14102" width="5.7109375" style="6" customWidth="1"/>
    <col min="14103" max="14103" width="5.85546875" style="6" customWidth="1"/>
    <col min="14104" max="14104" width="4.85546875" style="6" customWidth="1"/>
    <col min="14105" max="14334" width="9.140625" style="6"/>
    <col min="14335" max="14335" width="23.140625" style="6" customWidth="1"/>
    <col min="14336" max="14337" width="9.140625" style="6"/>
    <col min="14338" max="14338" width="4.7109375" style="6" customWidth="1"/>
    <col min="14339" max="14339" width="13.28515625" style="6" customWidth="1"/>
    <col min="14340" max="14340" width="3.7109375" style="6" customWidth="1"/>
    <col min="14341" max="14341" width="13.28515625" style="6" customWidth="1"/>
    <col min="14342" max="14342" width="3.7109375" style="6" customWidth="1"/>
    <col min="14343" max="14343" width="2.7109375" style="6" customWidth="1"/>
    <col min="14344" max="14344" width="3.7109375" style="6" customWidth="1"/>
    <col min="14345" max="14345" width="4.7109375" style="6" customWidth="1"/>
    <col min="14346" max="14348" width="3.7109375" style="6" customWidth="1"/>
    <col min="14349" max="14349" width="5.7109375" style="6" customWidth="1"/>
    <col min="14350" max="14350" width="10.7109375" style="6" customWidth="1"/>
    <col min="14351" max="14351" width="6.7109375" style="6" customWidth="1"/>
    <col min="14352" max="14352" width="14.28515625" style="6" bestFit="1" customWidth="1"/>
    <col min="14353" max="14358" width="5.7109375" style="6" customWidth="1"/>
    <col min="14359" max="14359" width="5.85546875" style="6" customWidth="1"/>
    <col min="14360" max="14360" width="4.85546875" style="6" customWidth="1"/>
    <col min="14361" max="14590" width="9.140625" style="6"/>
    <col min="14591" max="14591" width="23.140625" style="6" customWidth="1"/>
    <col min="14592" max="14593" width="9.140625" style="6"/>
    <col min="14594" max="14594" width="4.7109375" style="6" customWidth="1"/>
    <col min="14595" max="14595" width="13.28515625" style="6" customWidth="1"/>
    <col min="14596" max="14596" width="3.7109375" style="6" customWidth="1"/>
    <col min="14597" max="14597" width="13.28515625" style="6" customWidth="1"/>
    <col min="14598" max="14598" width="3.7109375" style="6" customWidth="1"/>
    <col min="14599" max="14599" width="2.7109375" style="6" customWidth="1"/>
    <col min="14600" max="14600" width="3.7109375" style="6" customWidth="1"/>
    <col min="14601" max="14601" width="4.7109375" style="6" customWidth="1"/>
    <col min="14602" max="14604" width="3.7109375" style="6" customWidth="1"/>
    <col min="14605" max="14605" width="5.7109375" style="6" customWidth="1"/>
    <col min="14606" max="14606" width="10.7109375" style="6" customWidth="1"/>
    <col min="14607" max="14607" width="6.7109375" style="6" customWidth="1"/>
    <col min="14608" max="14608" width="14.28515625" style="6" bestFit="1" customWidth="1"/>
    <col min="14609" max="14614" width="5.7109375" style="6" customWidth="1"/>
    <col min="14615" max="14615" width="5.85546875" style="6" customWidth="1"/>
    <col min="14616" max="14616" width="4.85546875" style="6" customWidth="1"/>
    <col min="14617" max="14846" width="9.140625" style="6"/>
    <col min="14847" max="14847" width="23.140625" style="6" customWidth="1"/>
    <col min="14848" max="14849" width="9.140625" style="6"/>
    <col min="14850" max="14850" width="4.7109375" style="6" customWidth="1"/>
    <col min="14851" max="14851" width="13.28515625" style="6" customWidth="1"/>
    <col min="14852" max="14852" width="3.7109375" style="6" customWidth="1"/>
    <col min="14853" max="14853" width="13.28515625" style="6" customWidth="1"/>
    <col min="14854" max="14854" width="3.7109375" style="6" customWidth="1"/>
    <col min="14855" max="14855" width="2.7109375" style="6" customWidth="1"/>
    <col min="14856" max="14856" width="3.7109375" style="6" customWidth="1"/>
    <col min="14857" max="14857" width="4.7109375" style="6" customWidth="1"/>
    <col min="14858" max="14860" width="3.7109375" style="6" customWidth="1"/>
    <col min="14861" max="14861" width="5.7109375" style="6" customWidth="1"/>
    <col min="14862" max="14862" width="10.7109375" style="6" customWidth="1"/>
    <col min="14863" max="14863" width="6.7109375" style="6" customWidth="1"/>
    <col min="14864" max="14864" width="14.28515625" style="6" bestFit="1" customWidth="1"/>
    <col min="14865" max="14870" width="5.7109375" style="6" customWidth="1"/>
    <col min="14871" max="14871" width="5.85546875" style="6" customWidth="1"/>
    <col min="14872" max="14872" width="4.85546875" style="6" customWidth="1"/>
    <col min="14873" max="15102" width="9.140625" style="6"/>
    <col min="15103" max="15103" width="23.140625" style="6" customWidth="1"/>
    <col min="15104" max="15105" width="9.140625" style="6"/>
    <col min="15106" max="15106" width="4.7109375" style="6" customWidth="1"/>
    <col min="15107" max="15107" width="13.28515625" style="6" customWidth="1"/>
    <col min="15108" max="15108" width="3.7109375" style="6" customWidth="1"/>
    <col min="15109" max="15109" width="13.28515625" style="6" customWidth="1"/>
    <col min="15110" max="15110" width="3.7109375" style="6" customWidth="1"/>
    <col min="15111" max="15111" width="2.7109375" style="6" customWidth="1"/>
    <col min="15112" max="15112" width="3.7109375" style="6" customWidth="1"/>
    <col min="15113" max="15113" width="4.7109375" style="6" customWidth="1"/>
    <col min="15114" max="15116" width="3.7109375" style="6" customWidth="1"/>
    <col min="15117" max="15117" width="5.7109375" style="6" customWidth="1"/>
    <col min="15118" max="15118" width="10.7109375" style="6" customWidth="1"/>
    <col min="15119" max="15119" width="6.7109375" style="6" customWidth="1"/>
    <col min="15120" max="15120" width="14.28515625" style="6" bestFit="1" customWidth="1"/>
    <col min="15121" max="15126" width="5.7109375" style="6" customWidth="1"/>
    <col min="15127" max="15127" width="5.85546875" style="6" customWidth="1"/>
    <col min="15128" max="15128" width="4.85546875" style="6" customWidth="1"/>
    <col min="15129" max="15358" width="9.140625" style="6"/>
    <col min="15359" max="15359" width="23.140625" style="6" customWidth="1"/>
    <col min="15360" max="15361" width="9.140625" style="6"/>
    <col min="15362" max="15362" width="4.7109375" style="6" customWidth="1"/>
    <col min="15363" max="15363" width="13.28515625" style="6" customWidth="1"/>
    <col min="15364" max="15364" width="3.7109375" style="6" customWidth="1"/>
    <col min="15365" max="15365" width="13.28515625" style="6" customWidth="1"/>
    <col min="15366" max="15366" width="3.7109375" style="6" customWidth="1"/>
    <col min="15367" max="15367" width="2.7109375" style="6" customWidth="1"/>
    <col min="15368" max="15368" width="3.7109375" style="6" customWidth="1"/>
    <col min="15369" max="15369" width="4.7109375" style="6" customWidth="1"/>
    <col min="15370" max="15372" width="3.7109375" style="6" customWidth="1"/>
    <col min="15373" max="15373" width="5.7109375" style="6" customWidth="1"/>
    <col min="15374" max="15374" width="10.7109375" style="6" customWidth="1"/>
    <col min="15375" max="15375" width="6.7109375" style="6" customWidth="1"/>
    <col min="15376" max="15376" width="14.28515625" style="6" bestFit="1" customWidth="1"/>
    <col min="15377" max="15382" width="5.7109375" style="6" customWidth="1"/>
    <col min="15383" max="15383" width="5.85546875" style="6" customWidth="1"/>
    <col min="15384" max="15384" width="4.85546875" style="6" customWidth="1"/>
    <col min="15385" max="15614" width="9.140625" style="6"/>
    <col min="15615" max="15615" width="23.140625" style="6" customWidth="1"/>
    <col min="15616" max="15617" width="9.140625" style="6"/>
    <col min="15618" max="15618" width="4.7109375" style="6" customWidth="1"/>
    <col min="15619" max="15619" width="13.28515625" style="6" customWidth="1"/>
    <col min="15620" max="15620" width="3.7109375" style="6" customWidth="1"/>
    <col min="15621" max="15621" width="13.28515625" style="6" customWidth="1"/>
    <col min="15622" max="15622" width="3.7109375" style="6" customWidth="1"/>
    <col min="15623" max="15623" width="2.7109375" style="6" customWidth="1"/>
    <col min="15624" max="15624" width="3.7109375" style="6" customWidth="1"/>
    <col min="15625" max="15625" width="4.7109375" style="6" customWidth="1"/>
    <col min="15626" max="15628" width="3.7109375" style="6" customWidth="1"/>
    <col min="15629" max="15629" width="5.7109375" style="6" customWidth="1"/>
    <col min="15630" max="15630" width="10.7109375" style="6" customWidth="1"/>
    <col min="15631" max="15631" width="6.7109375" style="6" customWidth="1"/>
    <col min="15632" max="15632" width="14.28515625" style="6" bestFit="1" customWidth="1"/>
    <col min="15633" max="15638" width="5.7109375" style="6" customWidth="1"/>
    <col min="15639" max="15639" width="5.85546875" style="6" customWidth="1"/>
    <col min="15640" max="15640" width="4.85546875" style="6" customWidth="1"/>
    <col min="15641" max="15870" width="9.140625" style="6"/>
    <col min="15871" max="15871" width="23.140625" style="6" customWidth="1"/>
    <col min="15872" max="15873" width="9.140625" style="6"/>
    <col min="15874" max="15874" width="4.7109375" style="6" customWidth="1"/>
    <col min="15875" max="15875" width="13.28515625" style="6" customWidth="1"/>
    <col min="15876" max="15876" width="3.7109375" style="6" customWidth="1"/>
    <col min="15877" max="15877" width="13.28515625" style="6" customWidth="1"/>
    <col min="15878" max="15878" width="3.7109375" style="6" customWidth="1"/>
    <col min="15879" max="15879" width="2.7109375" style="6" customWidth="1"/>
    <col min="15880" max="15880" width="3.7109375" style="6" customWidth="1"/>
    <col min="15881" max="15881" width="4.7109375" style="6" customWidth="1"/>
    <col min="15882" max="15884" width="3.7109375" style="6" customWidth="1"/>
    <col min="15885" max="15885" width="5.7109375" style="6" customWidth="1"/>
    <col min="15886" max="15886" width="10.7109375" style="6" customWidth="1"/>
    <col min="15887" max="15887" width="6.7109375" style="6" customWidth="1"/>
    <col min="15888" max="15888" width="14.28515625" style="6" bestFit="1" customWidth="1"/>
    <col min="15889" max="15894" width="5.7109375" style="6" customWidth="1"/>
    <col min="15895" max="15895" width="5.85546875" style="6" customWidth="1"/>
    <col min="15896" max="15896" width="4.85546875" style="6" customWidth="1"/>
    <col min="15897" max="16126" width="9.140625" style="6"/>
    <col min="16127" max="16127" width="23.140625" style="6" customWidth="1"/>
    <col min="16128" max="16129" width="9.140625" style="6"/>
    <col min="16130" max="16130" width="4.7109375" style="6" customWidth="1"/>
    <col min="16131" max="16131" width="13.28515625" style="6" customWidth="1"/>
    <col min="16132" max="16132" width="3.7109375" style="6" customWidth="1"/>
    <col min="16133" max="16133" width="13.28515625" style="6" customWidth="1"/>
    <col min="16134" max="16134" width="3.7109375" style="6" customWidth="1"/>
    <col min="16135" max="16135" width="2.7109375" style="6" customWidth="1"/>
    <col min="16136" max="16136" width="3.7109375" style="6" customWidth="1"/>
    <col min="16137" max="16137" width="4.7109375" style="6" customWidth="1"/>
    <col min="16138" max="16140" width="3.7109375" style="6" customWidth="1"/>
    <col min="16141" max="16141" width="5.7109375" style="6" customWidth="1"/>
    <col min="16142" max="16142" width="10.7109375" style="6" customWidth="1"/>
    <col min="16143" max="16143" width="6.7109375" style="6" customWidth="1"/>
    <col min="16144" max="16144" width="14.28515625" style="6" bestFit="1" customWidth="1"/>
    <col min="16145" max="16150" width="5.7109375" style="6" customWidth="1"/>
    <col min="16151" max="16151" width="5.85546875" style="6" customWidth="1"/>
    <col min="16152" max="16152" width="4.85546875" style="6" customWidth="1"/>
    <col min="16153" max="16384" width="9.140625" style="6"/>
  </cols>
  <sheetData>
    <row r="1" spans="1:26" ht="128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109"/>
      <c r="U1" s="3"/>
      <c r="V1" s="3"/>
      <c r="W1" s="3"/>
      <c r="X1" s="3"/>
      <c r="Y1" s="4"/>
      <c r="Z1" s="5"/>
    </row>
    <row r="2" spans="1:26" ht="15.75">
      <c r="A2" s="7" t="s">
        <v>132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8"/>
      <c r="W2" s="8"/>
      <c r="X2" s="8"/>
      <c r="Y2" s="8"/>
      <c r="Z2" s="10"/>
    </row>
    <row r="3" spans="1:26" ht="15" customHeight="1">
      <c r="A3" s="11" t="s">
        <v>0</v>
      </c>
      <c r="B3" s="127"/>
      <c r="C3" s="128"/>
      <c r="D3" s="128"/>
      <c r="E3" s="128"/>
      <c r="F3" s="129"/>
      <c r="G3" s="8"/>
      <c r="H3" s="12" t="s">
        <v>1</v>
      </c>
      <c r="I3" s="134"/>
      <c r="J3" s="128"/>
      <c r="K3" s="128"/>
      <c r="L3" s="128"/>
      <c r="M3" s="128"/>
      <c r="N3" s="128"/>
      <c r="O3" s="129"/>
      <c r="P3" s="8"/>
      <c r="Q3" s="8"/>
      <c r="R3" s="8"/>
      <c r="S3" s="8"/>
      <c r="T3" s="8"/>
      <c r="U3" s="8"/>
      <c r="V3" s="8"/>
      <c r="W3" s="8"/>
      <c r="X3" s="8"/>
      <c r="Y3" s="8"/>
      <c r="Z3" s="10"/>
    </row>
    <row r="4" spans="1:26" ht="15" customHeight="1">
      <c r="A4" s="11" t="s">
        <v>2</v>
      </c>
      <c r="B4" s="13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10"/>
    </row>
    <row r="5" spans="1:26" ht="15" customHeight="1">
      <c r="A5" s="11" t="s">
        <v>4</v>
      </c>
      <c r="B5" s="135"/>
      <c r="C5" s="128"/>
      <c r="D5" s="128"/>
      <c r="E5" s="128"/>
      <c r="F5" s="128"/>
      <c r="G5" s="129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10"/>
    </row>
    <row r="6" spans="1:26" ht="15" customHeight="1">
      <c r="A6" s="11" t="s">
        <v>5</v>
      </c>
      <c r="B6" s="135"/>
      <c r="C6" s="128"/>
      <c r="D6" s="128"/>
      <c r="E6" s="128"/>
      <c r="F6" s="128"/>
      <c r="G6" s="129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10"/>
    </row>
    <row r="7" spans="1:26" ht="15.75">
      <c r="A7" s="11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10"/>
    </row>
    <row r="8" spans="1:26" ht="15.75">
      <c r="A8" s="14" t="s">
        <v>6</v>
      </c>
      <c r="B8" s="15" t="s">
        <v>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10"/>
    </row>
    <row r="9" spans="1:26" ht="15.75">
      <c r="A9" s="11"/>
      <c r="B9" s="8" t="s">
        <v>8</v>
      </c>
      <c r="C9" s="8"/>
      <c r="D9" s="8"/>
      <c r="E9" s="8"/>
      <c r="F9" s="8">
        <v>5</v>
      </c>
      <c r="G9" s="8" t="s">
        <v>210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10"/>
    </row>
    <row r="10" spans="1:26" ht="15.75">
      <c r="A10" s="11"/>
      <c r="B10" s="8" t="s">
        <v>9</v>
      </c>
      <c r="C10" s="8"/>
      <c r="D10" s="8"/>
      <c r="E10" s="8"/>
      <c r="F10" s="8">
        <v>10</v>
      </c>
      <c r="G10" s="8" t="s">
        <v>210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</row>
    <row r="11" spans="1:26" ht="15.75">
      <c r="A11" s="11"/>
      <c r="B11" s="8" t="s">
        <v>164</v>
      </c>
      <c r="C11" s="8"/>
      <c r="D11" s="8"/>
      <c r="E11" s="8"/>
      <c r="F11" s="8">
        <v>1</v>
      </c>
      <c r="G11" s="8" t="s">
        <v>211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10"/>
    </row>
    <row r="12" spans="1:26" ht="15.75">
      <c r="A12" s="1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10"/>
    </row>
    <row r="13" spans="1:26" ht="15.75">
      <c r="A13" s="16" t="s">
        <v>141</v>
      </c>
      <c r="B13" s="17" t="s">
        <v>10</v>
      </c>
      <c r="C13" s="17" t="s">
        <v>11</v>
      </c>
      <c r="D13" s="18"/>
      <c r="E13" s="18"/>
      <c r="F13" s="19"/>
      <c r="G13" s="20"/>
      <c r="H13" s="136" t="s">
        <v>12</v>
      </c>
      <c r="I13" s="137"/>
      <c r="J13" s="138"/>
      <c r="K13" s="61" t="s">
        <v>13</v>
      </c>
      <c r="L13" s="8"/>
      <c r="M13" s="139" t="s">
        <v>14</v>
      </c>
      <c r="N13" s="140"/>
      <c r="O13" s="140"/>
      <c r="P13" s="8"/>
      <c r="Q13" s="21" t="s">
        <v>15</v>
      </c>
      <c r="R13" s="21"/>
      <c r="S13" s="22"/>
      <c r="T13" s="22"/>
      <c r="U13" s="22"/>
      <c r="V13" s="22"/>
      <c r="W13" s="22"/>
      <c r="X13" s="22"/>
      <c r="Y13" s="22"/>
      <c r="Z13" s="10"/>
    </row>
    <row r="14" spans="1:26" ht="15.75">
      <c r="A14" s="11" t="s">
        <v>139</v>
      </c>
      <c r="B14" s="23">
        <v>0.70833333333333337</v>
      </c>
      <c r="C14" s="23" t="s">
        <v>16</v>
      </c>
      <c r="D14" s="24">
        <v>1</v>
      </c>
      <c r="E14" s="24" t="str">
        <f>R15</f>
        <v>Qatar</v>
      </c>
      <c r="F14" s="24" t="s">
        <v>17</v>
      </c>
      <c r="G14" s="24" t="str">
        <f>R16</f>
        <v>Ecuador</v>
      </c>
      <c r="H14" s="25"/>
      <c r="I14" s="26" t="s">
        <v>17</v>
      </c>
      <c r="J14" s="27"/>
      <c r="K14" s="24">
        <f>IF(H14&gt;J14,1,IF(H14&lt;J14,2,3))</f>
        <v>3</v>
      </c>
      <c r="L14" s="20"/>
      <c r="M14" s="28"/>
      <c r="N14" s="29"/>
      <c r="O14" s="28">
        <f>M14+N14</f>
        <v>0</v>
      </c>
      <c r="P14" s="8"/>
      <c r="Q14" s="30" t="s">
        <v>16</v>
      </c>
      <c r="R14" s="31" t="s">
        <v>18</v>
      </c>
      <c r="S14" s="32" t="s">
        <v>19</v>
      </c>
      <c r="T14" s="33" t="s">
        <v>20</v>
      </c>
      <c r="U14" s="32" t="s">
        <v>19</v>
      </c>
      <c r="V14" s="34" t="s">
        <v>21</v>
      </c>
      <c r="W14" s="32" t="s">
        <v>22</v>
      </c>
      <c r="X14" s="32" t="s">
        <v>23</v>
      </c>
      <c r="Y14" s="35" t="s">
        <v>24</v>
      </c>
      <c r="Z14" s="10"/>
    </row>
    <row r="15" spans="1:26" ht="15.75">
      <c r="A15" s="16" t="s">
        <v>140</v>
      </c>
      <c r="B15" s="17"/>
      <c r="C15" s="17"/>
      <c r="D15" s="18"/>
      <c r="E15" s="18"/>
      <c r="F15" s="19"/>
      <c r="G15" s="20"/>
      <c r="H15" s="36"/>
      <c r="I15" s="8"/>
      <c r="J15" s="8"/>
      <c r="K15" s="8"/>
      <c r="L15" s="8"/>
      <c r="M15" s="37"/>
      <c r="N15" s="37"/>
      <c r="O15" s="38"/>
      <c r="P15" s="8"/>
      <c r="Q15" s="39"/>
      <c r="R15" s="40" t="s">
        <v>213</v>
      </c>
      <c r="S15" s="41">
        <f>COUNTA($H$14)+COUNTA($H$36)+COUNTA($J$56)</f>
        <v>0</v>
      </c>
      <c r="T15" s="42">
        <f>(IF($H$14&gt;$J$14,1,0))+(IF($H$36&gt;$J$36,1,0))+(IF($J$56&gt;$H$56,1,0))</f>
        <v>0</v>
      </c>
      <c r="U15" s="41">
        <f>(IF($H$14=$J$14,1,0))+(IF($H$36=$J$36,1,0))+(IF($J$56=$H$56,1,0))</f>
        <v>3</v>
      </c>
      <c r="V15" s="43">
        <f>(IF($H$14&lt;$J$14,1,0))+(IF($H$36&lt;$J$36,1,0))+(IF($J$56&lt;$H$56,1,0))</f>
        <v>0</v>
      </c>
      <c r="W15" s="41">
        <f>$H$14+$H$36+$J$56</f>
        <v>0</v>
      </c>
      <c r="X15" s="41">
        <f>$J$14+$J$36+$H$56</f>
        <v>0</v>
      </c>
      <c r="Y15" s="44">
        <f>T15*3+U15*1</f>
        <v>3</v>
      </c>
      <c r="Z15" s="10"/>
    </row>
    <row r="16" spans="1:26" ht="15.75">
      <c r="A16" s="11" t="s">
        <v>142</v>
      </c>
      <c r="B16" s="23">
        <v>0.58333333333333337</v>
      </c>
      <c r="C16" s="23" t="s">
        <v>25</v>
      </c>
      <c r="D16" s="24">
        <v>3</v>
      </c>
      <c r="E16" s="24" t="str">
        <f>R23</f>
        <v>Engeland</v>
      </c>
      <c r="F16" s="24" t="s">
        <v>17</v>
      </c>
      <c r="G16" s="24" t="str">
        <f>R24</f>
        <v>Iran</v>
      </c>
      <c r="H16" s="25"/>
      <c r="I16" s="26" t="s">
        <v>17</v>
      </c>
      <c r="J16" s="27"/>
      <c r="K16" s="24">
        <f>IF(H16&gt;J16,1,IF(H16&lt;J16,2,3))</f>
        <v>3</v>
      </c>
      <c r="L16" s="20"/>
      <c r="M16" s="45"/>
      <c r="N16" s="29"/>
      <c r="O16" s="45">
        <f>M16+N16</f>
        <v>0</v>
      </c>
      <c r="P16" s="8"/>
      <c r="Q16" s="46"/>
      <c r="R16" s="47" t="s">
        <v>133</v>
      </c>
      <c r="S16" s="48">
        <f>COUNTA($J$14)+COUNTA($J$37)+COUNTA($H$55)</f>
        <v>0</v>
      </c>
      <c r="T16" s="49">
        <f>(IF($J$14&gt;$H$14,1,0))+(IF($J$37&gt;$H$37,1,0))+(IF($H$55&gt;$J$55,1,0))</f>
        <v>0</v>
      </c>
      <c r="U16" s="48">
        <f>(IF($J$14=$H$14,1,0))+(IF($J$37=$H$37,1,0))+(IF($H$55=$J$55,1,0))</f>
        <v>3</v>
      </c>
      <c r="V16" s="50">
        <f>(IF($J$14&lt;$H$14,1,0))+(IF($J$37&lt;$H$37,1,0))+(IF($H$55&lt;$J$55,1,0))</f>
        <v>0</v>
      </c>
      <c r="W16" s="48">
        <f>$J$14+$J$37+$H$55</f>
        <v>0</v>
      </c>
      <c r="X16" s="48">
        <f>$H$14+$H$37+$J$55</f>
        <v>0</v>
      </c>
      <c r="Y16" s="51">
        <f>T16*3+U16*1</f>
        <v>3</v>
      </c>
      <c r="Z16" s="10"/>
    </row>
    <row r="17" spans="1:26" ht="15.75">
      <c r="A17" s="11" t="s">
        <v>143</v>
      </c>
      <c r="B17" s="23">
        <v>0.70833333333333337</v>
      </c>
      <c r="C17" s="23" t="s">
        <v>16</v>
      </c>
      <c r="D17" s="24">
        <v>2</v>
      </c>
      <c r="E17" s="24" t="str">
        <f>R17</f>
        <v>Senegal</v>
      </c>
      <c r="F17" s="24" t="s">
        <v>17</v>
      </c>
      <c r="G17" s="110" t="str">
        <f>R18</f>
        <v>NEDERLAND</v>
      </c>
      <c r="H17" s="25"/>
      <c r="I17" s="26" t="s">
        <v>17</v>
      </c>
      <c r="J17" s="27"/>
      <c r="K17" s="24">
        <f>IF(H17&gt;J17,1,IF(H17&lt;J17,2,3))</f>
        <v>3</v>
      </c>
      <c r="L17" s="20"/>
      <c r="M17" s="45"/>
      <c r="N17" s="29"/>
      <c r="O17" s="45">
        <f>M17+N17</f>
        <v>0</v>
      </c>
      <c r="P17" s="8"/>
      <c r="Q17" s="39"/>
      <c r="R17" s="21" t="s">
        <v>52</v>
      </c>
      <c r="S17" s="53">
        <f>COUNTA($H$17)+COUNTA($J$36)+COUNTA($J$55)</f>
        <v>0</v>
      </c>
      <c r="T17" s="54">
        <f>(IF($H$17&gt;$J$17,1,0))+(IF($J$36&gt;$H$36,1,0))+(IF($J$55&gt;$H$55,1,0))</f>
        <v>0</v>
      </c>
      <c r="U17" s="53">
        <f>(IF($H$17=$J$17,1,0))+(IF($J$36=$H$36,1,0))+(IF($J$55=$H$55,1,0))</f>
        <v>3</v>
      </c>
      <c r="V17" s="55">
        <f>(IF($H$17&lt;$J$17,1,0))+(IF($J$36&lt;$H$36,1,0))+(IF($J$55&lt;$H$55,1,0))</f>
        <v>0</v>
      </c>
      <c r="W17" s="53">
        <f>$H$17+$J$36+$J$55</f>
        <v>0</v>
      </c>
      <c r="X17" s="53">
        <f>$J$17+$H$36+$H$55</f>
        <v>0</v>
      </c>
      <c r="Y17" s="56">
        <f>T17*3+U17*1</f>
        <v>3</v>
      </c>
      <c r="Z17" s="10"/>
    </row>
    <row r="18" spans="1:26" ht="15.75">
      <c r="A18" s="11" t="s">
        <v>144</v>
      </c>
      <c r="B18" s="52">
        <v>0.83333333333333337</v>
      </c>
      <c r="C18" s="52" t="s">
        <v>25</v>
      </c>
      <c r="D18" s="24">
        <v>4</v>
      </c>
      <c r="E18" s="24" t="str">
        <f>R25</f>
        <v>Ver. Staten</v>
      </c>
      <c r="F18" s="24" t="s">
        <v>17</v>
      </c>
      <c r="G18" s="24" t="str">
        <f>R26</f>
        <v>Wales</v>
      </c>
      <c r="H18" s="25"/>
      <c r="I18" s="26" t="s">
        <v>17</v>
      </c>
      <c r="J18" s="27"/>
      <c r="K18" s="24">
        <f>IF(H18&gt;J18,1,IF(H18&lt;J18,2,3))</f>
        <v>3</v>
      </c>
      <c r="L18" s="20"/>
      <c r="M18" s="28"/>
      <c r="N18" s="29"/>
      <c r="O18" s="28">
        <f>M18+N18</f>
        <v>0</v>
      </c>
      <c r="P18" s="8"/>
      <c r="Q18" s="57"/>
      <c r="R18" s="47" t="s">
        <v>212</v>
      </c>
      <c r="S18" s="48">
        <f>COUNTA($J$17)+COUNTA($H$37)+COUNTA($H$56)</f>
        <v>0</v>
      </c>
      <c r="T18" s="49">
        <f>(IF($J$17&gt;$H$17,1,0))+(IF($H$37&gt;$J$37,1,0))+(IF($H$56&gt;$J$56,1,0))</f>
        <v>0</v>
      </c>
      <c r="U18" s="48">
        <f>(IF($J$17=$H$17,1,0))+(IF($H$37=$J$37,1,0))+(IF($H$56=$J$56,1,0))</f>
        <v>3</v>
      </c>
      <c r="V18" s="50">
        <f>(IF($J$17&lt;$H$17,1,0))+(IF($H$37&lt;$J$37,1,0))+(IF($H$56&lt;$J$56,1,0))</f>
        <v>0</v>
      </c>
      <c r="W18" s="48">
        <f>$J$17+$H$37+$H$56</f>
        <v>0</v>
      </c>
      <c r="X18" s="48">
        <f>$H$17+$J$37+$J$56</f>
        <v>0</v>
      </c>
      <c r="Y18" s="51">
        <f>T18*3+U18*1</f>
        <v>3</v>
      </c>
      <c r="Z18" s="10"/>
    </row>
    <row r="19" spans="1:26" ht="15.75">
      <c r="A19" s="16" t="s">
        <v>145</v>
      </c>
      <c r="B19" s="58"/>
      <c r="C19" s="58"/>
      <c r="D19" s="18"/>
      <c r="E19" s="18"/>
      <c r="F19" s="19"/>
      <c r="G19" s="20"/>
      <c r="H19" s="20"/>
      <c r="I19" s="20"/>
      <c r="J19" s="20"/>
      <c r="K19" s="20"/>
      <c r="L19" s="20"/>
      <c r="M19" s="37"/>
      <c r="N19" s="37"/>
      <c r="O19" s="38"/>
      <c r="P19" s="8"/>
      <c r="Q19" s="59"/>
      <c r="R19" s="53"/>
      <c r="S19" s="53"/>
      <c r="T19" s="53"/>
      <c r="U19" s="53"/>
      <c r="V19" s="53"/>
      <c r="W19" s="53"/>
      <c r="X19" s="53"/>
      <c r="Y19" s="53"/>
      <c r="Z19" s="10"/>
    </row>
    <row r="20" spans="1:26" ht="15.75">
      <c r="A20" s="11" t="s">
        <v>146</v>
      </c>
      <c r="B20" s="23">
        <v>0.45833333333333331</v>
      </c>
      <c r="C20" s="52" t="s">
        <v>27</v>
      </c>
      <c r="D20" s="24">
        <v>8</v>
      </c>
      <c r="E20" s="24" t="str">
        <f>R31</f>
        <v>Argentinië</v>
      </c>
      <c r="F20" s="24" t="s">
        <v>17</v>
      </c>
      <c r="G20" s="24" t="str">
        <f>R32</f>
        <v>Saudi-Arabië</v>
      </c>
      <c r="H20" s="25"/>
      <c r="I20" s="26" t="s">
        <v>17</v>
      </c>
      <c r="J20" s="27"/>
      <c r="K20" s="24">
        <f>IF(H20&gt;J20,1,IF(H20&lt;J20,2,3))</f>
        <v>3</v>
      </c>
      <c r="L20" s="20"/>
      <c r="M20" s="45"/>
      <c r="N20" s="29"/>
      <c r="O20" s="45">
        <f>M20+N20</f>
        <v>0</v>
      </c>
      <c r="P20" s="8"/>
      <c r="Q20" s="15"/>
      <c r="R20" s="15"/>
      <c r="S20" s="15"/>
      <c r="T20" s="15"/>
      <c r="U20" s="15"/>
      <c r="V20" s="15"/>
      <c r="W20" s="15"/>
      <c r="X20" s="15"/>
      <c r="Y20" s="15"/>
      <c r="Z20" s="10"/>
    </row>
    <row r="21" spans="1:26" ht="15.75">
      <c r="A21" s="11" t="s">
        <v>147</v>
      </c>
      <c r="B21" s="52">
        <v>0.58333333333333337</v>
      </c>
      <c r="C21" s="52" t="s">
        <v>28</v>
      </c>
      <c r="D21" s="24">
        <v>6</v>
      </c>
      <c r="E21" s="24" t="str">
        <f>R41</f>
        <v>Denemarken</v>
      </c>
      <c r="F21" s="24" t="s">
        <v>17</v>
      </c>
      <c r="G21" s="24" t="str">
        <f>R42</f>
        <v>Tunesië</v>
      </c>
      <c r="H21" s="25"/>
      <c r="I21" s="26" t="s">
        <v>17</v>
      </c>
      <c r="J21" s="27"/>
      <c r="K21" s="24">
        <f>IF(H21&gt;J21,1,IF(H21&lt;J21,2,3))</f>
        <v>3</v>
      </c>
      <c r="L21" s="20"/>
      <c r="M21" s="45"/>
      <c r="N21" s="29"/>
      <c r="O21" s="45">
        <f>M21+N21</f>
        <v>0</v>
      </c>
      <c r="P21" s="8"/>
      <c r="Q21" s="21" t="s">
        <v>15</v>
      </c>
      <c r="R21" s="21"/>
      <c r="S21" s="22"/>
      <c r="T21" s="22"/>
      <c r="U21" s="22"/>
      <c r="V21" s="22"/>
      <c r="W21" s="22"/>
      <c r="X21" s="22"/>
      <c r="Y21" s="22"/>
      <c r="Z21" s="10"/>
    </row>
    <row r="22" spans="1:26" ht="15.75">
      <c r="A22" s="11" t="s">
        <v>148</v>
      </c>
      <c r="B22" s="52">
        <v>0.70833333333333337</v>
      </c>
      <c r="C22" s="52" t="s">
        <v>27</v>
      </c>
      <c r="D22" s="24">
        <v>7</v>
      </c>
      <c r="E22" s="24" t="str">
        <f>R33</f>
        <v>Mexico</v>
      </c>
      <c r="F22" s="24" t="s">
        <v>17</v>
      </c>
      <c r="G22" s="24" t="str">
        <f>R34</f>
        <v>Polen</v>
      </c>
      <c r="H22" s="25"/>
      <c r="I22" s="26" t="s">
        <v>17</v>
      </c>
      <c r="J22" s="27"/>
      <c r="K22" s="24">
        <f>IF(H22&gt;J22,1,IF(H22&lt;J22,2,3))</f>
        <v>3</v>
      </c>
      <c r="L22" s="20"/>
      <c r="M22" s="28"/>
      <c r="N22" s="29"/>
      <c r="O22" s="28">
        <f>M22+N22</f>
        <v>0</v>
      </c>
      <c r="P22" s="8"/>
      <c r="Q22" s="30" t="s">
        <v>25</v>
      </c>
      <c r="R22" s="31" t="s">
        <v>18</v>
      </c>
      <c r="S22" s="32" t="s">
        <v>19</v>
      </c>
      <c r="T22" s="33" t="s">
        <v>20</v>
      </c>
      <c r="U22" s="32" t="s">
        <v>19</v>
      </c>
      <c r="V22" s="34" t="s">
        <v>21</v>
      </c>
      <c r="W22" s="32" t="s">
        <v>22</v>
      </c>
      <c r="X22" s="32" t="s">
        <v>23</v>
      </c>
      <c r="Y22" s="35" t="s">
        <v>24</v>
      </c>
      <c r="Z22" s="10"/>
    </row>
    <row r="23" spans="1:26" ht="15.75">
      <c r="A23" s="11" t="s">
        <v>149</v>
      </c>
      <c r="B23" s="23">
        <v>0.83333333333333337</v>
      </c>
      <c r="C23" s="52" t="s">
        <v>28</v>
      </c>
      <c r="D23" s="24">
        <v>5</v>
      </c>
      <c r="E23" s="24" t="str">
        <f>R39</f>
        <v>Frankrijk</v>
      </c>
      <c r="F23" s="24" t="s">
        <v>17</v>
      </c>
      <c r="G23" s="24" t="str">
        <f>R40</f>
        <v>Australië</v>
      </c>
      <c r="H23" s="25"/>
      <c r="I23" s="26" t="s">
        <v>17</v>
      </c>
      <c r="J23" s="27"/>
      <c r="K23" s="24">
        <f>IF(H23&gt;J23,1,IF(H23&lt;J23,2,3))</f>
        <v>3</v>
      </c>
      <c r="L23" s="20"/>
      <c r="M23" s="45"/>
      <c r="N23" s="29"/>
      <c r="O23" s="45">
        <f>M23+N23</f>
        <v>0</v>
      </c>
      <c r="P23" s="8"/>
      <c r="Q23" s="39"/>
      <c r="R23" s="40" t="s">
        <v>50</v>
      </c>
      <c r="S23" s="41">
        <f>COUNTA($H$16)+COUNTA($H$38)+COUNTA($J$57)</f>
        <v>0</v>
      </c>
      <c r="T23" s="42">
        <f>(IF($H$16&gt;$J$16,1,0))+(IF($H$38&gt;$J$38,1,0))+(IF($J$57&gt;$H$57,1,0))</f>
        <v>0</v>
      </c>
      <c r="U23" s="41">
        <f>(IF($H$16=$J$16,1,0))+(IF($H$38=$J$38,1,0))+(IF($J$57=$H$57,1,0))</f>
        <v>3</v>
      </c>
      <c r="V23" s="43">
        <f>(IF($H$16&lt;$J$16,1,0))+(IF($H$38&lt;$J$38,1,0))+(IF($J$57&lt;$H$57,1,0))</f>
        <v>0</v>
      </c>
      <c r="W23" s="41">
        <f>$H$16+$H$38+$J$57</f>
        <v>0</v>
      </c>
      <c r="X23" s="41">
        <f>$J$16+$J$38+$H$57</f>
        <v>0</v>
      </c>
      <c r="Y23" s="44">
        <f>T23*3+U23*1</f>
        <v>3</v>
      </c>
      <c r="Z23" s="10"/>
    </row>
    <row r="24" spans="1:26" ht="15.75">
      <c r="A24" s="16" t="s">
        <v>150</v>
      </c>
      <c r="B24" s="58"/>
      <c r="C24" s="58"/>
      <c r="D24" s="18"/>
      <c r="E24" s="18"/>
      <c r="F24" s="19"/>
      <c r="G24" s="20"/>
      <c r="H24" s="20"/>
      <c r="I24" s="20"/>
      <c r="J24" s="20"/>
      <c r="K24" s="20"/>
      <c r="L24" s="20"/>
      <c r="M24" s="37"/>
      <c r="N24" s="37"/>
      <c r="O24" s="38"/>
      <c r="P24" s="8"/>
      <c r="Q24" s="46"/>
      <c r="R24" s="47" t="s">
        <v>34</v>
      </c>
      <c r="S24" s="48">
        <f>COUNTA($J$16)+COUNTA($J$35)+COUNTA($H$58)</f>
        <v>0</v>
      </c>
      <c r="T24" s="49">
        <f>(IF($J$16&gt;$H$16,1,0))+(IF($J$35&gt;$H$35,1,0))+(IF($H$58&gt;$J$58,1,0))</f>
        <v>0</v>
      </c>
      <c r="U24" s="48">
        <f>(IF($J$16=$H$16,1,0))+(IF($J$35=$H$35,1,0))+(IF($H$58=$J$58,1,0))</f>
        <v>3</v>
      </c>
      <c r="V24" s="50">
        <f>(IF($J$16&lt;$H$16,1,0))+(IF($J$35&lt;$H$35,1,0))+(IF($H$58&lt;$J$58,1,0))</f>
        <v>0</v>
      </c>
      <c r="W24" s="48">
        <f>$J$16+$J$35+$H$58</f>
        <v>0</v>
      </c>
      <c r="X24" s="48">
        <f>$H$16+$H$35+$J$58</f>
        <v>0</v>
      </c>
      <c r="Y24" s="51">
        <f>T24*3+U24*1</f>
        <v>3</v>
      </c>
      <c r="Z24" s="10"/>
    </row>
    <row r="25" spans="1:26" ht="15.75">
      <c r="A25" s="11" t="s">
        <v>139</v>
      </c>
      <c r="B25" s="23">
        <v>0.45833333333333331</v>
      </c>
      <c r="C25" s="52" t="s">
        <v>33</v>
      </c>
      <c r="D25" s="24">
        <v>12</v>
      </c>
      <c r="E25" s="24" t="str">
        <f>R57</f>
        <v>Marokko</v>
      </c>
      <c r="F25" s="24" t="s">
        <v>17</v>
      </c>
      <c r="G25" s="24" t="str">
        <f>R58</f>
        <v>Kroatië</v>
      </c>
      <c r="H25" s="25"/>
      <c r="I25" s="26" t="s">
        <v>17</v>
      </c>
      <c r="J25" s="27"/>
      <c r="K25" s="24">
        <f>IF(H25&gt;J25,1,IF(H25&lt;J25,2,3))</f>
        <v>3</v>
      </c>
      <c r="L25" s="20"/>
      <c r="M25" s="45"/>
      <c r="N25" s="29"/>
      <c r="O25" s="45">
        <f>M25+N25</f>
        <v>0</v>
      </c>
      <c r="P25" s="8"/>
      <c r="Q25" s="39"/>
      <c r="R25" s="21" t="s">
        <v>152</v>
      </c>
      <c r="S25" s="53">
        <f>COUNTA($H$18)+COUNTA($J$38)+COUNTA($J$58)</f>
        <v>0</v>
      </c>
      <c r="T25" s="54">
        <f>(IF($H$18&gt;$J$18,1,0))+(IF($J$38&gt;$H$38,1,0))+(IF($J$58&gt;$H$58,1,0))</f>
        <v>0</v>
      </c>
      <c r="U25" s="53">
        <f>(IF($H$18=$J$18,1,0))+(IF($J$38=$H$38,1,0))+(IF($J$58=$H$58,1,0))</f>
        <v>3</v>
      </c>
      <c r="V25" s="55">
        <f>(IF($H$18&lt;$J$18,1,0))+(IF($J$38&lt;$H$38,1,0))+(IF($J$58&lt;$H$58,1,0))</f>
        <v>0</v>
      </c>
      <c r="W25" s="53">
        <f>$H$18+$J$38+$J$58</f>
        <v>0</v>
      </c>
      <c r="X25" s="53">
        <f>$J$18+$H$38+$H$58</f>
        <v>0</v>
      </c>
      <c r="Y25" s="56">
        <f>T25*3+U25*1</f>
        <v>3</v>
      </c>
      <c r="Z25" s="10"/>
    </row>
    <row r="26" spans="1:26" ht="15.75">
      <c r="A26" s="11" t="s">
        <v>142</v>
      </c>
      <c r="B26" s="23">
        <v>0.58333333333333337</v>
      </c>
      <c r="C26" s="52" t="s">
        <v>31</v>
      </c>
      <c r="D26" s="24">
        <v>11</v>
      </c>
      <c r="E26" s="24" t="str">
        <f>R49</f>
        <v>Duitsland</v>
      </c>
      <c r="F26" s="24" t="s">
        <v>17</v>
      </c>
      <c r="G26" s="24" t="str">
        <f>R50</f>
        <v>Japan</v>
      </c>
      <c r="H26" s="25"/>
      <c r="I26" s="26" t="s">
        <v>17</v>
      </c>
      <c r="J26" s="27"/>
      <c r="K26" s="24">
        <f>IF(H26&gt;J26,1,IF(H26&lt;J26,2,3))</f>
        <v>3</v>
      </c>
      <c r="L26" s="20"/>
      <c r="M26" s="45"/>
      <c r="N26" s="29"/>
      <c r="O26" s="45">
        <f>M26+N26</f>
        <v>0</v>
      </c>
      <c r="P26" s="8"/>
      <c r="Q26" s="57"/>
      <c r="R26" s="47" t="s">
        <v>134</v>
      </c>
      <c r="S26" s="48">
        <f>COUNTA($J$18)+COUNTA($H$35)+COUNTA($H$57)</f>
        <v>0</v>
      </c>
      <c r="T26" s="49">
        <f>(IF($J$18&gt;$H$18,1,0))+(IF($H$35&gt;$J$35,1,0))+(IF($H$57&gt;$J$57,1,0))</f>
        <v>0</v>
      </c>
      <c r="U26" s="48">
        <f>(IF($J$18=$H$18,1,0))+(IF($H$35=$J$35,1,0))+(IF($H$57=$J$57,1,0))</f>
        <v>3</v>
      </c>
      <c r="V26" s="50">
        <f>(IF($J$18&lt;$H$18,1,0))+(IF($H$35&lt;$J$35,1,0))+(IF($H$57&lt;$J$57,1,0))</f>
        <v>0</v>
      </c>
      <c r="W26" s="48">
        <f>$J$18+$H$35+$H$57</f>
        <v>0</v>
      </c>
      <c r="X26" s="48">
        <f>$H$18+$J$35+$J$57</f>
        <v>0</v>
      </c>
      <c r="Y26" s="51">
        <f>T26*3+U26*1</f>
        <v>3</v>
      </c>
      <c r="Z26" s="10"/>
    </row>
    <row r="27" spans="1:26" ht="15.75">
      <c r="A27" s="11" t="s">
        <v>143</v>
      </c>
      <c r="B27" s="52">
        <v>0.70833333333333337</v>
      </c>
      <c r="C27" s="52" t="s">
        <v>31</v>
      </c>
      <c r="D27" s="24">
        <v>10</v>
      </c>
      <c r="E27" s="24" t="str">
        <f>R47</f>
        <v>Spanje</v>
      </c>
      <c r="F27" s="24" t="s">
        <v>17</v>
      </c>
      <c r="G27" s="24" t="str">
        <f>R48</f>
        <v>Costa Rica</v>
      </c>
      <c r="H27" s="25"/>
      <c r="I27" s="26" t="s">
        <v>17</v>
      </c>
      <c r="J27" s="27"/>
      <c r="K27" s="24">
        <f>IF(H27&gt;J27,1,IF(H27&lt;J27,2,3))</f>
        <v>3</v>
      </c>
      <c r="L27" s="20"/>
      <c r="M27" s="28"/>
      <c r="N27" s="29"/>
      <c r="O27" s="28">
        <f>M27+N27</f>
        <v>0</v>
      </c>
      <c r="P27" s="8"/>
      <c r="Q27" s="59"/>
      <c r="R27" s="53"/>
      <c r="S27" s="53"/>
      <c r="T27" s="53"/>
      <c r="U27" s="53"/>
      <c r="V27" s="53"/>
      <c r="W27" s="53"/>
      <c r="X27" s="53"/>
      <c r="Y27" s="53"/>
      <c r="Z27" s="10"/>
    </row>
    <row r="28" spans="1:26" ht="15.75">
      <c r="A28" s="11" t="s">
        <v>144</v>
      </c>
      <c r="B28" s="23">
        <v>0.83333333333333337</v>
      </c>
      <c r="C28" s="52" t="s">
        <v>33</v>
      </c>
      <c r="D28" s="24">
        <v>9</v>
      </c>
      <c r="E28" s="24" t="str">
        <f>R55</f>
        <v>België</v>
      </c>
      <c r="F28" s="24" t="s">
        <v>17</v>
      </c>
      <c r="G28" s="24" t="str">
        <f>R56</f>
        <v>Canada</v>
      </c>
      <c r="H28" s="25"/>
      <c r="I28" s="26" t="s">
        <v>17</v>
      </c>
      <c r="J28" s="27"/>
      <c r="K28" s="24">
        <f>IF(H28&gt;J28,1,IF(H28&lt;J28,2,3))</f>
        <v>3</v>
      </c>
      <c r="L28" s="20"/>
      <c r="M28" s="45"/>
      <c r="N28" s="29"/>
      <c r="O28" s="45">
        <f>M28+N28</f>
        <v>0</v>
      </c>
      <c r="P28" s="8"/>
      <c r="Q28" s="15"/>
      <c r="R28" s="15"/>
      <c r="S28" s="15"/>
      <c r="T28" s="15"/>
      <c r="U28" s="15"/>
      <c r="V28" s="15"/>
      <c r="W28" s="15"/>
      <c r="X28" s="15"/>
      <c r="Y28" s="15"/>
      <c r="Z28" s="10"/>
    </row>
    <row r="29" spans="1:26" ht="15.75">
      <c r="A29" s="16" t="s">
        <v>151</v>
      </c>
      <c r="B29" s="58"/>
      <c r="C29" s="58"/>
      <c r="D29" s="18"/>
      <c r="E29" s="18"/>
      <c r="F29" s="19"/>
      <c r="G29" s="20"/>
      <c r="H29" s="20"/>
      <c r="I29" s="20"/>
      <c r="J29" s="20"/>
      <c r="K29" s="20"/>
      <c r="L29" s="20"/>
      <c r="M29" s="37"/>
      <c r="N29" s="37"/>
      <c r="O29" s="38"/>
      <c r="P29" s="8"/>
      <c r="Q29" s="21" t="s">
        <v>15</v>
      </c>
      <c r="R29" s="21"/>
      <c r="S29" s="22"/>
      <c r="T29" s="22"/>
      <c r="U29" s="22"/>
      <c r="V29" s="22"/>
      <c r="W29" s="22"/>
      <c r="X29" s="22"/>
      <c r="Y29" s="22"/>
      <c r="Z29" s="10"/>
    </row>
    <row r="30" spans="1:26" ht="15.75">
      <c r="A30" s="11" t="s">
        <v>149</v>
      </c>
      <c r="B30" s="52">
        <v>0.45833333333333331</v>
      </c>
      <c r="C30" s="52" t="s">
        <v>19</v>
      </c>
      <c r="D30" s="24">
        <v>13</v>
      </c>
      <c r="E30" s="24" t="str">
        <f>R65</f>
        <v>Zwitserland</v>
      </c>
      <c r="F30" s="24" t="s">
        <v>17</v>
      </c>
      <c r="G30" s="24" t="str">
        <f>R66</f>
        <v>Kameroen</v>
      </c>
      <c r="H30" s="25"/>
      <c r="I30" s="26" t="s">
        <v>17</v>
      </c>
      <c r="J30" s="27"/>
      <c r="K30" s="24">
        <f>IF(H30&gt;J30,1,IF(H30&lt;J30,2,3))</f>
        <v>3</v>
      </c>
      <c r="L30" s="20"/>
      <c r="M30" s="45"/>
      <c r="N30" s="29"/>
      <c r="O30" s="45">
        <f>M30+N30</f>
        <v>0</v>
      </c>
      <c r="P30" s="8"/>
      <c r="Q30" s="30" t="s">
        <v>27</v>
      </c>
      <c r="R30" s="31" t="s">
        <v>18</v>
      </c>
      <c r="S30" s="32" t="s">
        <v>19</v>
      </c>
      <c r="T30" s="33" t="s">
        <v>20</v>
      </c>
      <c r="U30" s="32" t="s">
        <v>19</v>
      </c>
      <c r="V30" s="34" t="s">
        <v>21</v>
      </c>
      <c r="W30" s="32" t="s">
        <v>22</v>
      </c>
      <c r="X30" s="32" t="s">
        <v>23</v>
      </c>
      <c r="Y30" s="35" t="s">
        <v>24</v>
      </c>
      <c r="Z30" s="10"/>
    </row>
    <row r="31" spans="1:26" ht="15.75">
      <c r="A31" s="11" t="s">
        <v>147</v>
      </c>
      <c r="B31" s="23">
        <v>0.58333333333333337</v>
      </c>
      <c r="C31" s="52" t="s">
        <v>37</v>
      </c>
      <c r="D31" s="24">
        <v>14</v>
      </c>
      <c r="E31" s="24" t="str">
        <f>R73</f>
        <v>Uruguay</v>
      </c>
      <c r="F31" s="24" t="s">
        <v>17</v>
      </c>
      <c r="G31" s="24" t="str">
        <f>R74</f>
        <v>Zuid-Korea</v>
      </c>
      <c r="H31" s="25"/>
      <c r="I31" s="26" t="s">
        <v>17</v>
      </c>
      <c r="J31" s="27"/>
      <c r="K31" s="24">
        <f>IF(H31&gt;J31,1,IF(H31&lt;J31,2,3))</f>
        <v>3</v>
      </c>
      <c r="L31" s="20"/>
      <c r="M31" s="45"/>
      <c r="N31" s="29"/>
      <c r="O31" s="45">
        <f>M31+N31</f>
        <v>0</v>
      </c>
      <c r="P31" s="8"/>
      <c r="Q31" s="39"/>
      <c r="R31" s="40" t="s">
        <v>39</v>
      </c>
      <c r="S31" s="41">
        <f>COUNTA($H$20)+COUNTA($H$43)+COUNTA($J$62)</f>
        <v>0</v>
      </c>
      <c r="T31" s="42">
        <f>(IF($H$20&gt;$J$20,1,0))+(IF($H$43&gt;$J$43,1,0))+(IF($J$62&gt;$H$62,1,0))</f>
        <v>0</v>
      </c>
      <c r="U31" s="41">
        <f>(IF($H$20=$J$20,1,0))+(IF($H$43=$J$43,1,0))+(IF($J$62=$H$62,1,0))</f>
        <v>3</v>
      </c>
      <c r="V31" s="43">
        <f>(IF($H$20&lt;$J$20,1,0))+(IF($H$43&lt;$J$43,1,0))+(IF($J$62&lt;$H$62,1,0))</f>
        <v>0</v>
      </c>
      <c r="W31" s="41">
        <f>$H$20+$H$43+$J$62</f>
        <v>0</v>
      </c>
      <c r="X31" s="41">
        <f>$J$20+$J$43+$H$62</f>
        <v>0</v>
      </c>
      <c r="Y31" s="44">
        <f>T31*3+U31*1</f>
        <v>3</v>
      </c>
      <c r="Z31" s="10"/>
    </row>
    <row r="32" spans="1:26" ht="15.75">
      <c r="A32" s="11" t="s">
        <v>148</v>
      </c>
      <c r="B32" s="23">
        <v>0.70833333333333337</v>
      </c>
      <c r="C32" s="52" t="s">
        <v>37</v>
      </c>
      <c r="D32" s="24">
        <v>15</v>
      </c>
      <c r="E32" s="24" t="str">
        <f>R71</f>
        <v>Portugal</v>
      </c>
      <c r="F32" s="24" t="s">
        <v>17</v>
      </c>
      <c r="G32" s="24" t="str">
        <f>R72</f>
        <v>Ghana</v>
      </c>
      <c r="H32" s="25"/>
      <c r="I32" s="26" t="s">
        <v>17</v>
      </c>
      <c r="J32" s="27"/>
      <c r="K32" s="24">
        <f>IF(H32&gt;J32,1,IF(H32&lt;J32,2,3))</f>
        <v>3</v>
      </c>
      <c r="L32" s="20"/>
      <c r="M32" s="28"/>
      <c r="N32" s="29"/>
      <c r="O32" s="28">
        <f>M32+N32</f>
        <v>0</v>
      </c>
      <c r="P32" s="8"/>
      <c r="Q32" s="46"/>
      <c r="R32" s="47" t="s">
        <v>135</v>
      </c>
      <c r="S32" s="48">
        <f>COUNTA($J$20)+COUNTA($J$41)+COUNTA($H$63)</f>
        <v>0</v>
      </c>
      <c r="T32" s="49">
        <f>(IF($J$20&gt;$H$20,1,0))+(IF($J$41&gt;$H$41,1,0))+(IF($H$63&gt;$J$63,1,0))</f>
        <v>0</v>
      </c>
      <c r="U32" s="48">
        <f>(IF($J$20=$H$20,1,0))+(IF($J$41=$H$41,1,0))+(IF($H$63=$J$63,1,0))</f>
        <v>3</v>
      </c>
      <c r="V32" s="50">
        <f>(IF($J$20&lt;$H$20,1,0))+(IF($J$41&lt;$H$41,1,0))+(IF($H$63&lt;$J$63,1,0))</f>
        <v>0</v>
      </c>
      <c r="W32" s="48">
        <f>$J$20+$J41+$H$63</f>
        <v>0</v>
      </c>
      <c r="X32" s="48">
        <f>$H$20+$H$41+$J$63</f>
        <v>0</v>
      </c>
      <c r="Y32" s="51">
        <f>T32*3+U32*1</f>
        <v>3</v>
      </c>
      <c r="Z32" s="10"/>
    </row>
    <row r="33" spans="1:26" ht="15.75">
      <c r="A33" s="11" t="s">
        <v>146</v>
      </c>
      <c r="B33" s="23">
        <v>0.83333333333333337</v>
      </c>
      <c r="C33" s="52" t="s">
        <v>19</v>
      </c>
      <c r="D33" s="24">
        <v>16</v>
      </c>
      <c r="E33" s="24" t="str">
        <f>R63</f>
        <v>Brazilië</v>
      </c>
      <c r="F33" s="24" t="s">
        <v>17</v>
      </c>
      <c r="G33" s="24" t="str">
        <f>R64</f>
        <v>Servië</v>
      </c>
      <c r="H33" s="25"/>
      <c r="I33" s="26" t="s">
        <v>17</v>
      </c>
      <c r="J33" s="27"/>
      <c r="K33" s="24">
        <f>IF(H33&gt;J33,1,IF(H33&lt;J33,2,3))</f>
        <v>3</v>
      </c>
      <c r="L33" s="20"/>
      <c r="M33" s="45"/>
      <c r="N33" s="29"/>
      <c r="O33" s="45">
        <f>M33+N33</f>
        <v>0</v>
      </c>
      <c r="P33" s="8"/>
      <c r="Q33" s="39"/>
      <c r="R33" s="21" t="s">
        <v>46</v>
      </c>
      <c r="S33" s="53">
        <f>COUNTA($H$22)+COUNTA($J$43)+COUNTA($J$63)</f>
        <v>0</v>
      </c>
      <c r="T33" s="54">
        <f>(IF($H$22&gt;$J$22,1,0))+(IF($J$43&gt;$H$43,1,0))+(IF($J$63&gt;$H$63,1,0))</f>
        <v>0</v>
      </c>
      <c r="U33" s="53">
        <f>(IF($H$22=$J$22,1,0))+(IF($J$43=$H$43,1,0))+(IF($J$63=$H$63,1,0))</f>
        <v>3</v>
      </c>
      <c r="V33" s="55">
        <f>(IF($H$22&lt;$J$22,1,0))+(IF($J$43&lt;$H$43,1,0))+(IF($J$63&lt;$H$63,1,0))</f>
        <v>0</v>
      </c>
      <c r="W33" s="53">
        <f>$H$22+$J$43+$J$63</f>
        <v>0</v>
      </c>
      <c r="X33" s="53">
        <f>$J$22+$H$43+$H$63</f>
        <v>0</v>
      </c>
      <c r="Y33" s="56">
        <f>T33*3+U33*1</f>
        <v>3</v>
      </c>
      <c r="Z33" s="10"/>
    </row>
    <row r="34" spans="1:26" ht="15.75">
      <c r="A34" s="16" t="s">
        <v>153</v>
      </c>
      <c r="B34" s="58"/>
      <c r="C34" s="58"/>
      <c r="D34" s="18"/>
      <c r="E34" s="18"/>
      <c r="F34" s="19"/>
      <c r="G34" s="20"/>
      <c r="H34" s="20"/>
      <c r="I34" s="20"/>
      <c r="J34" s="20"/>
      <c r="K34" s="20"/>
      <c r="L34" s="20"/>
      <c r="M34" s="37"/>
      <c r="N34" s="37"/>
      <c r="O34" s="38"/>
      <c r="P34" s="8"/>
      <c r="Q34" s="57"/>
      <c r="R34" s="47" t="s">
        <v>51</v>
      </c>
      <c r="S34" s="48">
        <f>COUNTA($J$22)+COUNTA($H$41)+COUNTA($H$62)</f>
        <v>0</v>
      </c>
      <c r="T34" s="49">
        <f>(IF($J$22&gt;$H$22,1,0))+(IF($H$41&gt;$J$41,1,0))+(IF($H$62&gt;$J$62,1,0))</f>
        <v>0</v>
      </c>
      <c r="U34" s="48">
        <f>(IF($J$22=$H$22,1,0))+(IF($H$41=$J$41,1,0))+(IF($H$62=$J$62,1,0))</f>
        <v>3</v>
      </c>
      <c r="V34" s="50">
        <f>(IF($J$22&lt;$H$22,1,0))+(IF($H$41&lt;$J$41,1,0))+(IF($H$62&lt;$J$62,1,0))</f>
        <v>0</v>
      </c>
      <c r="W34" s="48">
        <f>$J$22+$H$41+$H$62</f>
        <v>0</v>
      </c>
      <c r="X34" s="48">
        <f>$H$22+$J$41+$J$62</f>
        <v>0</v>
      </c>
      <c r="Y34" s="51">
        <f>T34*3+U34*1</f>
        <v>3</v>
      </c>
      <c r="Z34" s="10"/>
    </row>
    <row r="35" spans="1:26" ht="15.75">
      <c r="A35" s="11" t="s">
        <v>144</v>
      </c>
      <c r="B35" s="23">
        <v>0.45833333333333331</v>
      </c>
      <c r="C35" s="52" t="s">
        <v>25</v>
      </c>
      <c r="D35" s="24">
        <v>17</v>
      </c>
      <c r="E35" s="24" t="str">
        <f>R26</f>
        <v>Wales</v>
      </c>
      <c r="F35" s="24" t="s">
        <v>17</v>
      </c>
      <c r="G35" s="24" t="str">
        <f>R24</f>
        <v>Iran</v>
      </c>
      <c r="H35" s="25"/>
      <c r="I35" s="26" t="s">
        <v>17</v>
      </c>
      <c r="J35" s="27"/>
      <c r="K35" s="24">
        <f>IF(H35&gt;J35,1,IF(H35&lt;J35,2,3))</f>
        <v>3</v>
      </c>
      <c r="L35" s="20"/>
      <c r="M35" s="45"/>
      <c r="N35" s="29"/>
      <c r="O35" s="45">
        <f>M35+N35</f>
        <v>0</v>
      </c>
      <c r="P35" s="8"/>
      <c r="Q35" s="59"/>
      <c r="R35" s="53"/>
      <c r="S35" s="53"/>
      <c r="T35" s="53"/>
      <c r="U35" s="53"/>
      <c r="V35" s="53"/>
      <c r="W35" s="53"/>
      <c r="X35" s="53"/>
      <c r="Y35" s="53"/>
      <c r="Z35" s="10"/>
    </row>
    <row r="36" spans="1:26" ht="15.75">
      <c r="A36" s="11" t="s">
        <v>143</v>
      </c>
      <c r="B36" s="52">
        <v>0.58333333333333337</v>
      </c>
      <c r="C36" s="52" t="s">
        <v>16</v>
      </c>
      <c r="D36" s="24">
        <v>18</v>
      </c>
      <c r="E36" s="24" t="str">
        <f>R15</f>
        <v>Qatar</v>
      </c>
      <c r="F36" s="24" t="s">
        <v>17</v>
      </c>
      <c r="G36" s="24" t="str">
        <f>R17</f>
        <v>Senegal</v>
      </c>
      <c r="H36" s="25"/>
      <c r="I36" s="26" t="s">
        <v>17</v>
      </c>
      <c r="J36" s="27"/>
      <c r="K36" s="24">
        <f>IF(H36&gt;J36,1,IF(H36&lt;J36,2,3))</f>
        <v>3</v>
      </c>
      <c r="L36" s="20"/>
      <c r="M36" s="45"/>
      <c r="N36" s="29"/>
      <c r="O36" s="45">
        <f>M36+N36</f>
        <v>0</v>
      </c>
      <c r="P36" s="8"/>
      <c r="Q36" s="15"/>
      <c r="R36" s="15"/>
      <c r="S36" s="15"/>
      <c r="T36" s="15"/>
      <c r="U36" s="15"/>
      <c r="V36" s="15"/>
      <c r="W36" s="15"/>
      <c r="X36" s="15"/>
      <c r="Y36" s="15"/>
      <c r="Z36" s="10"/>
    </row>
    <row r="37" spans="1:26" ht="15.75">
      <c r="A37" s="11" t="s">
        <v>142</v>
      </c>
      <c r="B37" s="23">
        <v>0.70833333333333337</v>
      </c>
      <c r="C37" s="52" t="s">
        <v>16</v>
      </c>
      <c r="D37" s="24">
        <v>19</v>
      </c>
      <c r="E37" s="110" t="str">
        <f>R18</f>
        <v>NEDERLAND</v>
      </c>
      <c r="F37" s="24" t="s">
        <v>17</v>
      </c>
      <c r="G37" s="24" t="str">
        <f>R16</f>
        <v>Ecuador</v>
      </c>
      <c r="H37" s="25"/>
      <c r="I37" s="26" t="s">
        <v>17</v>
      </c>
      <c r="J37" s="27"/>
      <c r="K37" s="24">
        <f>IF(H37&gt;J37,1,IF(H37&lt;J37,2,3))</f>
        <v>3</v>
      </c>
      <c r="L37" s="20"/>
      <c r="M37" s="45"/>
      <c r="N37" s="29"/>
      <c r="O37" s="45">
        <f>M37+N37</f>
        <v>0</v>
      </c>
      <c r="P37" s="8"/>
      <c r="Q37" s="21" t="s">
        <v>15</v>
      </c>
      <c r="R37" s="21"/>
      <c r="S37" s="22"/>
      <c r="T37" s="22"/>
      <c r="U37" s="22"/>
      <c r="V37" s="22"/>
      <c r="W37" s="22"/>
      <c r="X37" s="22"/>
      <c r="Y37" s="22"/>
      <c r="Z37" s="10"/>
    </row>
    <row r="38" spans="1:26" ht="15.75">
      <c r="A38" s="11" t="s">
        <v>139</v>
      </c>
      <c r="B38" s="52">
        <v>0.83333333333333337</v>
      </c>
      <c r="C38" s="52" t="s">
        <v>25</v>
      </c>
      <c r="D38" s="24">
        <v>20</v>
      </c>
      <c r="E38" s="24" t="str">
        <f>R23</f>
        <v>Engeland</v>
      </c>
      <c r="F38" s="24" t="s">
        <v>17</v>
      </c>
      <c r="G38" s="24" t="str">
        <f>R25</f>
        <v>Ver. Staten</v>
      </c>
      <c r="H38" s="25"/>
      <c r="I38" s="26" t="s">
        <v>17</v>
      </c>
      <c r="J38" s="27"/>
      <c r="K38" s="24">
        <f>IF(H38&gt;J38,1,IF(H38&lt;J38,2,3))</f>
        <v>3</v>
      </c>
      <c r="L38" s="20"/>
      <c r="M38" s="45"/>
      <c r="N38" s="29"/>
      <c r="O38" s="45">
        <f>M38+N38</f>
        <v>0</v>
      </c>
      <c r="P38" s="8"/>
      <c r="Q38" s="30" t="s">
        <v>28</v>
      </c>
      <c r="R38" s="31" t="s">
        <v>18</v>
      </c>
      <c r="S38" s="32" t="s">
        <v>19</v>
      </c>
      <c r="T38" s="33" t="s">
        <v>20</v>
      </c>
      <c r="U38" s="32" t="s">
        <v>19</v>
      </c>
      <c r="V38" s="34" t="s">
        <v>21</v>
      </c>
      <c r="W38" s="32" t="s">
        <v>22</v>
      </c>
      <c r="X38" s="32" t="s">
        <v>23</v>
      </c>
      <c r="Y38" s="35" t="s">
        <v>24</v>
      </c>
      <c r="Z38" s="10"/>
    </row>
    <row r="39" spans="1:26" ht="15.75">
      <c r="A39" s="16" t="s">
        <v>154</v>
      </c>
      <c r="B39" s="58"/>
      <c r="C39" s="58"/>
      <c r="D39" s="18"/>
      <c r="E39" s="18"/>
      <c r="F39" s="19"/>
      <c r="G39" s="20"/>
      <c r="H39" s="20"/>
      <c r="I39" s="20"/>
      <c r="J39" s="20"/>
      <c r="K39" s="20"/>
      <c r="L39" s="20"/>
      <c r="M39" s="37"/>
      <c r="N39" s="37"/>
      <c r="O39" s="38"/>
      <c r="P39" s="8"/>
      <c r="Q39" s="39"/>
      <c r="R39" s="40" t="s">
        <v>35</v>
      </c>
      <c r="S39" s="41">
        <f>COUNTA($H$23)+COUNTA($H$42)+COUNTA($J$61)</f>
        <v>0</v>
      </c>
      <c r="T39" s="42">
        <f>(IF($H$23&gt;$J$23,1,0))+(IF($H$42&gt;$J$42,1,0))+(IF($J$61&gt;$H$61,1,0))</f>
        <v>0</v>
      </c>
      <c r="U39" s="41">
        <f>(IF($H$23=$J$23,1,0))+(IF($H$42=$J$42,1,0))+(IF($J$61=$H$61,1,0))</f>
        <v>3</v>
      </c>
      <c r="V39" s="43">
        <f>(IF($H$23&lt;$J$23,1,0))+(IF($H$42&lt;$J$42,1,0))+(IF($J$61&lt;$H$61,1,0))</f>
        <v>0</v>
      </c>
      <c r="W39" s="41">
        <f>$H$23+$H$42+$J$61</f>
        <v>0</v>
      </c>
      <c r="X39" s="41">
        <f>$J$23+$J$42+$H$61</f>
        <v>0</v>
      </c>
      <c r="Y39" s="44">
        <f>T39*3+U39*1</f>
        <v>3</v>
      </c>
      <c r="Z39" s="10"/>
    </row>
    <row r="40" spans="1:26" ht="15.75">
      <c r="A40" s="11" t="s">
        <v>149</v>
      </c>
      <c r="B40" s="23">
        <v>0.45833333333333331</v>
      </c>
      <c r="C40" s="52" t="s">
        <v>28</v>
      </c>
      <c r="D40" s="24">
        <v>21</v>
      </c>
      <c r="E40" s="24" t="str">
        <f>R42</f>
        <v>Tunesië</v>
      </c>
      <c r="F40" s="24" t="s">
        <v>17</v>
      </c>
      <c r="G40" s="24" t="str">
        <f>R40</f>
        <v>Australië</v>
      </c>
      <c r="H40" s="25"/>
      <c r="I40" s="26" t="s">
        <v>17</v>
      </c>
      <c r="J40" s="27"/>
      <c r="K40" s="24">
        <f>IF(H40&gt;J40,1,IF(H40&lt;J40,2,3))</f>
        <v>3</v>
      </c>
      <c r="L40" s="20"/>
      <c r="M40" s="45"/>
      <c r="N40" s="29"/>
      <c r="O40" s="45">
        <f>M40+N40</f>
        <v>0</v>
      </c>
      <c r="P40" s="8"/>
      <c r="Q40" s="46"/>
      <c r="R40" s="47" t="s">
        <v>36</v>
      </c>
      <c r="S40" s="48">
        <f>COUNTA($J$23)+COUNTA($J$40)+COUNTA($H$60)</f>
        <v>0</v>
      </c>
      <c r="T40" s="49">
        <f>(IF($J$23&gt;$H$23,1,0))+(IF($J$40&gt;$H$40,1,0))+(IF($H$60&gt;$J$60,1,0))</f>
        <v>0</v>
      </c>
      <c r="U40" s="48">
        <f>(IF($J$23=$H$23,1,0))+(IF($J$40=$H$40,1,0))+(IF($H$60=$J$60,1,0))</f>
        <v>3</v>
      </c>
      <c r="V40" s="50">
        <f>(IF($J$23&lt;$H$23,1,0))+(IF($J$40&lt;$H$40,1,0))+(IF($H$60&lt;$J$60,1,0))</f>
        <v>0</v>
      </c>
      <c r="W40" s="48">
        <f>$J$23+$J$40+$H$60</f>
        <v>0</v>
      </c>
      <c r="X40" s="48">
        <f>$H$23+$H$40+$J$60</f>
        <v>0</v>
      </c>
      <c r="Y40" s="51">
        <f>T40*3+U40*1</f>
        <v>3</v>
      </c>
      <c r="Z40" s="10"/>
    </row>
    <row r="41" spans="1:26" ht="15.75">
      <c r="A41" s="11" t="s">
        <v>147</v>
      </c>
      <c r="B41" s="23">
        <v>0.58333333333333337</v>
      </c>
      <c r="C41" s="52" t="s">
        <v>27</v>
      </c>
      <c r="D41" s="24">
        <v>22</v>
      </c>
      <c r="E41" s="24" t="str">
        <f>R34</f>
        <v>Polen</v>
      </c>
      <c r="F41" s="24" t="s">
        <v>17</v>
      </c>
      <c r="G41" s="24" t="str">
        <f>R32</f>
        <v>Saudi-Arabië</v>
      </c>
      <c r="H41" s="25"/>
      <c r="I41" s="26" t="s">
        <v>17</v>
      </c>
      <c r="J41" s="27"/>
      <c r="K41" s="24">
        <f>IF(H41&gt;J41,1,IF(H41&lt;J41,2,3))</f>
        <v>3</v>
      </c>
      <c r="L41" s="20"/>
      <c r="M41" s="45"/>
      <c r="N41" s="29"/>
      <c r="O41" s="45">
        <f>M41+N41</f>
        <v>0</v>
      </c>
      <c r="P41" s="8"/>
      <c r="Q41" s="39"/>
      <c r="R41" s="21" t="s">
        <v>38</v>
      </c>
      <c r="S41" s="53">
        <f>COUNTA($H$21)+COUNTA($J$42)+COUNTA($J$60)</f>
        <v>0</v>
      </c>
      <c r="T41" s="54">
        <f>(IF($H$21&gt;$J$21,1,0))+(IF($J$42&gt;$H$42,1,0))+(IF($J$60&gt;$H$60,1,0))</f>
        <v>0</v>
      </c>
      <c r="U41" s="53">
        <f>(IF($H$21=$J$21,1,0))+(IF($J$42=$H$42,1,0))+(IF($J$60=$H$60,1,0))</f>
        <v>3</v>
      </c>
      <c r="V41" s="55">
        <f>(IF($H$21&lt;$J$21,1,0))+(IF($J$42&lt;$H$42,1,0))+(IF($J$60&lt;$H$60,1,0))</f>
        <v>0</v>
      </c>
      <c r="W41" s="53">
        <f>$H$21+$J$42+$J$60</f>
        <v>0</v>
      </c>
      <c r="X41" s="53">
        <f>$J$21+$H$42+$H$60</f>
        <v>0</v>
      </c>
      <c r="Y41" s="56">
        <f>T41*3+U41*1</f>
        <v>3</v>
      </c>
      <c r="Z41" s="10"/>
    </row>
    <row r="42" spans="1:26" ht="15.75">
      <c r="A42" s="11" t="s">
        <v>148</v>
      </c>
      <c r="B42" s="23">
        <v>0.70833333333333337</v>
      </c>
      <c r="C42" s="52" t="s">
        <v>28</v>
      </c>
      <c r="D42" s="24">
        <v>23</v>
      </c>
      <c r="E42" s="24" t="str">
        <f>R39</f>
        <v>Frankrijk</v>
      </c>
      <c r="F42" s="24" t="s">
        <v>17</v>
      </c>
      <c r="G42" s="24" t="str">
        <f>R41</f>
        <v>Denemarken</v>
      </c>
      <c r="H42" s="25"/>
      <c r="I42" s="26" t="s">
        <v>17</v>
      </c>
      <c r="J42" s="27"/>
      <c r="K42" s="24">
        <f>IF(H42&gt;J42,1,IF(H42&lt;J42,2,3))</f>
        <v>3</v>
      </c>
      <c r="L42" s="20"/>
      <c r="M42" s="45"/>
      <c r="N42" s="29"/>
      <c r="O42" s="45">
        <f>M42+N42</f>
        <v>0</v>
      </c>
      <c r="P42" s="8"/>
      <c r="Q42" s="57"/>
      <c r="R42" s="47" t="s">
        <v>49</v>
      </c>
      <c r="S42" s="48">
        <f>COUNTA($J$21)+COUNTA($H$40)+COUNTA($H$61)</f>
        <v>0</v>
      </c>
      <c r="T42" s="49">
        <f>(IF($J$21&gt;$H$21,1,0))+(IF($H$40&gt;$J$40,1,0))+(IF($H$61&gt;$J$61,1,0))</f>
        <v>0</v>
      </c>
      <c r="U42" s="48">
        <f>(IF($J$21=$H$21,1,0))+(IF($H$40=$J$40,1,0))+(IF($H$61=$J$61,1,0))</f>
        <v>3</v>
      </c>
      <c r="V42" s="50">
        <f>(IF($J$21&lt;$H$21,1,0))+(IF($H$40&lt;$J$40,1,0))+(IF($H$61&lt;$J$61,1,0))</f>
        <v>0</v>
      </c>
      <c r="W42" s="48">
        <f>$J$21+$H$40+$H$61</f>
        <v>0</v>
      </c>
      <c r="X42" s="48">
        <f>$H$21+$J$40+$J$61</f>
        <v>0</v>
      </c>
      <c r="Y42" s="51">
        <f>T42*3+U42*1</f>
        <v>3</v>
      </c>
      <c r="Z42" s="10"/>
    </row>
    <row r="43" spans="1:26" ht="15.75">
      <c r="A43" s="11" t="s">
        <v>146</v>
      </c>
      <c r="B43" s="52">
        <v>0.83333333333333337</v>
      </c>
      <c r="C43" s="52" t="s">
        <v>27</v>
      </c>
      <c r="D43" s="24">
        <v>24</v>
      </c>
      <c r="E43" s="24" t="str">
        <f>R31</f>
        <v>Argentinië</v>
      </c>
      <c r="F43" s="24" t="s">
        <v>17</v>
      </c>
      <c r="G43" s="24" t="str">
        <f>R33</f>
        <v>Mexico</v>
      </c>
      <c r="H43" s="25"/>
      <c r="I43" s="26" t="s">
        <v>17</v>
      </c>
      <c r="J43" s="27"/>
      <c r="K43" s="24">
        <f>IF(H43&gt;J43,1,IF(H43&lt;J43,2,3))</f>
        <v>3</v>
      </c>
      <c r="L43" s="20"/>
      <c r="M43" s="28"/>
      <c r="N43" s="29"/>
      <c r="O43" s="28">
        <f>M43+N43</f>
        <v>0</v>
      </c>
      <c r="P43" s="8"/>
      <c r="Q43" s="59"/>
      <c r="R43" s="53"/>
      <c r="S43" s="53"/>
      <c r="T43" s="53"/>
      <c r="U43" s="53"/>
      <c r="V43" s="53"/>
      <c r="W43" s="53"/>
      <c r="X43" s="53"/>
      <c r="Y43" s="53"/>
      <c r="Z43" s="10"/>
    </row>
    <row r="44" spans="1:26" ht="15.75">
      <c r="A44" s="16" t="s">
        <v>155</v>
      </c>
      <c r="B44" s="58"/>
      <c r="C44" s="58"/>
      <c r="D44" s="18"/>
      <c r="E44" s="18"/>
      <c r="F44" s="19"/>
      <c r="G44" s="20"/>
      <c r="H44" s="20"/>
      <c r="I44" s="20"/>
      <c r="J44" s="20"/>
      <c r="K44" s="20"/>
      <c r="L44" s="20"/>
      <c r="M44" s="37"/>
      <c r="N44" s="37"/>
      <c r="O44" s="38"/>
      <c r="P44" s="8"/>
      <c r="Q44" s="15"/>
      <c r="R44" s="15"/>
      <c r="S44" s="15"/>
      <c r="T44" s="15"/>
      <c r="U44" s="15"/>
      <c r="V44" s="15"/>
      <c r="W44" s="15"/>
      <c r="X44" s="15"/>
      <c r="Y44" s="15"/>
      <c r="Z44" s="10"/>
    </row>
    <row r="45" spans="1:26" ht="15.75">
      <c r="A45" s="11" t="s">
        <v>144</v>
      </c>
      <c r="B45" s="52">
        <v>0.45833333333333331</v>
      </c>
      <c r="C45" s="52" t="s">
        <v>31</v>
      </c>
      <c r="D45" s="24">
        <v>25</v>
      </c>
      <c r="E45" s="24" t="str">
        <f>R50</f>
        <v>Japan</v>
      </c>
      <c r="F45" s="24" t="s">
        <v>17</v>
      </c>
      <c r="G45" s="24" t="str">
        <f>R48</f>
        <v>Costa Rica</v>
      </c>
      <c r="H45" s="25"/>
      <c r="I45" s="26" t="s">
        <v>17</v>
      </c>
      <c r="J45" s="27"/>
      <c r="K45" s="24">
        <f>IF(H45&gt;J45,1,IF(H45&lt;J45,2,3))</f>
        <v>3</v>
      </c>
      <c r="L45" s="20"/>
      <c r="M45" s="45"/>
      <c r="N45" s="29"/>
      <c r="O45" s="45">
        <f>M45+N45</f>
        <v>0</v>
      </c>
      <c r="P45" s="8"/>
      <c r="Q45" s="21" t="s">
        <v>15</v>
      </c>
      <c r="R45" s="21"/>
      <c r="S45" s="22"/>
      <c r="T45" s="22"/>
      <c r="U45" s="22"/>
      <c r="V45" s="22"/>
      <c r="W45" s="22"/>
      <c r="X45" s="22"/>
      <c r="Y45" s="22"/>
      <c r="Z45" s="10"/>
    </row>
    <row r="46" spans="1:26" ht="15.75">
      <c r="A46" s="11" t="s">
        <v>143</v>
      </c>
      <c r="B46" s="52">
        <v>0.58333333333333337</v>
      </c>
      <c r="C46" s="52" t="s">
        <v>33</v>
      </c>
      <c r="D46" s="24">
        <v>26</v>
      </c>
      <c r="E46" s="24" t="str">
        <f>R55</f>
        <v>België</v>
      </c>
      <c r="F46" s="24" t="s">
        <v>17</v>
      </c>
      <c r="G46" s="24" t="str">
        <f>R57</f>
        <v>Marokko</v>
      </c>
      <c r="H46" s="25"/>
      <c r="I46" s="26" t="s">
        <v>17</v>
      </c>
      <c r="J46" s="27"/>
      <c r="K46" s="24">
        <f>IF(H46&gt;J46,1,IF(H46&lt;J46,2,3))</f>
        <v>3</v>
      </c>
      <c r="L46" s="20"/>
      <c r="M46" s="45"/>
      <c r="N46" s="29"/>
      <c r="O46" s="45">
        <f>M46+N46</f>
        <v>0</v>
      </c>
      <c r="P46" s="8"/>
      <c r="Q46" s="30" t="s">
        <v>31</v>
      </c>
      <c r="R46" s="31" t="s">
        <v>18</v>
      </c>
      <c r="S46" s="32" t="s">
        <v>19</v>
      </c>
      <c r="T46" s="33" t="s">
        <v>20</v>
      </c>
      <c r="U46" s="32" t="s">
        <v>19</v>
      </c>
      <c r="V46" s="34" t="s">
        <v>21</v>
      </c>
      <c r="W46" s="32" t="s">
        <v>22</v>
      </c>
      <c r="X46" s="32" t="s">
        <v>23</v>
      </c>
      <c r="Y46" s="35" t="s">
        <v>24</v>
      </c>
      <c r="Z46" s="10"/>
    </row>
    <row r="47" spans="1:26" ht="15.75">
      <c r="A47" s="11" t="s">
        <v>142</v>
      </c>
      <c r="B47" s="52">
        <v>0.70833333333333337</v>
      </c>
      <c r="C47" s="52" t="s">
        <v>33</v>
      </c>
      <c r="D47" s="24">
        <v>27</v>
      </c>
      <c r="E47" s="24" t="str">
        <f>R58</f>
        <v>Kroatië</v>
      </c>
      <c r="F47" s="24" t="s">
        <v>17</v>
      </c>
      <c r="G47" s="24" t="str">
        <f>R56</f>
        <v>Canada</v>
      </c>
      <c r="H47" s="25"/>
      <c r="I47" s="26" t="s">
        <v>17</v>
      </c>
      <c r="J47" s="27"/>
      <c r="K47" s="24">
        <f>IF(H47&gt;J47,1,IF(H47&lt;J47,2,3))</f>
        <v>3</v>
      </c>
      <c r="L47" s="20"/>
      <c r="M47" s="28"/>
      <c r="N47" s="29"/>
      <c r="O47" s="28">
        <f>M47+N47</f>
        <v>0</v>
      </c>
      <c r="P47" s="8"/>
      <c r="Q47" s="39"/>
      <c r="R47" s="40" t="s">
        <v>30</v>
      </c>
      <c r="S47" s="41">
        <f>COUNTA($H$27)+COUNTA($H$48)+COUNTA($J$67)</f>
        <v>0</v>
      </c>
      <c r="T47" s="42">
        <f>(IF($H$27&gt;$J$27,1,0))+(IF($H$48&gt;$J$48,1,0))+(IF($J$67&gt;$H$67,1,0))</f>
        <v>0</v>
      </c>
      <c r="U47" s="41">
        <f>(IF($H$27=$J$27,1,0))+(IF($H$48=$J$48,1,0))+(IF($J$67=$H$67,1,0))</f>
        <v>3</v>
      </c>
      <c r="V47" s="43">
        <f>(IF($H$27&lt;$J$27,1,0))+(IF($H$48&lt;$J$48,1,0))+(IF($J$67&lt;$H$67,1,0))</f>
        <v>0</v>
      </c>
      <c r="W47" s="41">
        <f>$H$27+$H$48+$J$67</f>
        <v>0</v>
      </c>
      <c r="X47" s="41">
        <f>$J$27+$J$48+$H$67</f>
        <v>0</v>
      </c>
      <c r="Y47" s="44">
        <f>T47*3+U47*1</f>
        <v>3</v>
      </c>
      <c r="Z47" s="10"/>
    </row>
    <row r="48" spans="1:26" ht="15.75">
      <c r="A48" s="11" t="s">
        <v>139</v>
      </c>
      <c r="B48" s="23">
        <v>0.83333333333333337</v>
      </c>
      <c r="C48" s="52" t="s">
        <v>31</v>
      </c>
      <c r="D48" s="24">
        <v>28</v>
      </c>
      <c r="E48" s="24" t="str">
        <f>R47</f>
        <v>Spanje</v>
      </c>
      <c r="F48" s="24" t="s">
        <v>17</v>
      </c>
      <c r="G48" s="24" t="str">
        <f>R49</f>
        <v>Duitsland</v>
      </c>
      <c r="H48" s="25"/>
      <c r="I48" s="26" t="s">
        <v>17</v>
      </c>
      <c r="J48" s="27"/>
      <c r="K48" s="24">
        <f>IF(H48&gt;J48,1,IF(H48&lt;J48,2,3))</f>
        <v>3</v>
      </c>
      <c r="L48" s="20"/>
      <c r="M48" s="45"/>
      <c r="N48" s="29"/>
      <c r="O48" s="45">
        <f>M48+N48</f>
        <v>0</v>
      </c>
      <c r="P48" s="8"/>
      <c r="Q48" s="46"/>
      <c r="R48" s="47" t="s">
        <v>43</v>
      </c>
      <c r="S48" s="48">
        <f>COUNTA($J$27)+COUNTA($J$45)+COUNTA($H$68)</f>
        <v>0</v>
      </c>
      <c r="T48" s="49">
        <f>(IF($J$27&gt;$H$27,1,0))+(IF($J$45&gt;$H$45,1,0))+(IF($H$68&gt;$J$68,1,0))</f>
        <v>0</v>
      </c>
      <c r="U48" s="48">
        <f>(IF($J$27=$H$27,1,0))+(IF($J$45=$H$45,1,0))+(IF($H$68=$J$68,1,0))</f>
        <v>3</v>
      </c>
      <c r="V48" s="50">
        <f>(IF($J$27&lt;$H$27,1,0))+(IF($J$45&lt;$H$45,1,0))+(IF($H$68&lt;$J$68,1,0))</f>
        <v>0</v>
      </c>
      <c r="W48" s="48">
        <f>$J$27+$J$45+$H$68</f>
        <v>0</v>
      </c>
      <c r="X48" s="48">
        <f>$H$27+$H$45+$J$68</f>
        <v>0</v>
      </c>
      <c r="Y48" s="51">
        <f>T48*3+U48*1</f>
        <v>3</v>
      </c>
      <c r="Z48" s="10"/>
    </row>
    <row r="49" spans="1:26" ht="15.75">
      <c r="A49" s="16" t="s">
        <v>156</v>
      </c>
      <c r="B49" s="58"/>
      <c r="C49" s="58"/>
      <c r="D49" s="20"/>
      <c r="E49" s="20"/>
      <c r="F49" s="8"/>
      <c r="G49" s="20"/>
      <c r="H49" s="20"/>
      <c r="I49" s="20"/>
      <c r="J49" s="20"/>
      <c r="K49" s="20"/>
      <c r="L49" s="20"/>
      <c r="M49" s="37"/>
      <c r="N49" s="37"/>
      <c r="O49" s="38"/>
      <c r="P49" s="8"/>
      <c r="Q49" s="39"/>
      <c r="R49" s="21" t="s">
        <v>45</v>
      </c>
      <c r="S49" s="53">
        <f>COUNTA($H$26)+COUNTA($J$48)+COUNTA($J$68)</f>
        <v>0</v>
      </c>
      <c r="T49" s="54">
        <f>(IF($H$26&gt;$J$26,1,0))+(IF($J$48&gt;$H$48,1,0))+(IF($J$68&gt;$H$68,1,0))</f>
        <v>0</v>
      </c>
      <c r="U49" s="53">
        <f>(IF($H$26=$J$26,1,0))+(IF($J$48=$H$48,1,0))+(IF($J$68=$H$68,1,0))</f>
        <v>3</v>
      </c>
      <c r="V49" s="55">
        <f>(IF($H$26&lt;$J$26,1,0))+(IF($J$48&lt;$H$48,1,0))+(IF($J$68&lt;$H$68,1,0))</f>
        <v>0</v>
      </c>
      <c r="W49" s="53">
        <f>$H$26+$J$48+$J$68</f>
        <v>0</v>
      </c>
      <c r="X49" s="53">
        <f>$J$26+$H$48+$H$68</f>
        <v>0</v>
      </c>
      <c r="Y49" s="56">
        <f>T49*3+U49*1</f>
        <v>3</v>
      </c>
      <c r="Z49" s="10"/>
    </row>
    <row r="50" spans="1:26" ht="15.75">
      <c r="A50" s="11" t="s">
        <v>149</v>
      </c>
      <c r="B50" s="52">
        <v>0.45833333333333331</v>
      </c>
      <c r="C50" s="52" t="s">
        <v>19</v>
      </c>
      <c r="D50" s="24">
        <v>29</v>
      </c>
      <c r="E50" s="24" t="str">
        <f>R66</f>
        <v>Kameroen</v>
      </c>
      <c r="F50" s="24" t="s">
        <v>17</v>
      </c>
      <c r="G50" s="24" t="str">
        <f>R64</f>
        <v>Servië</v>
      </c>
      <c r="H50" s="25"/>
      <c r="I50" s="26" t="s">
        <v>17</v>
      </c>
      <c r="J50" s="27"/>
      <c r="K50" s="24">
        <f>IF(H50&gt;J50,1,IF(H50&lt;J50,2,3))</f>
        <v>3</v>
      </c>
      <c r="L50" s="20"/>
      <c r="M50" s="45"/>
      <c r="N50" s="29"/>
      <c r="O50" s="45">
        <f>M50+N50</f>
        <v>0</v>
      </c>
      <c r="P50" s="8"/>
      <c r="Q50" s="57"/>
      <c r="R50" s="47" t="s">
        <v>53</v>
      </c>
      <c r="S50" s="48">
        <f>COUNTA($J$26)+COUNTA($H$45)+COUNTA($H$67)</f>
        <v>0</v>
      </c>
      <c r="T50" s="49">
        <f>(IF($J$26&gt;$H$28,1,0))+(IF($H$45&gt;$J$45,1,0))+(IF($H$67&gt;$J$67,1,0))</f>
        <v>0</v>
      </c>
      <c r="U50" s="48">
        <f>(IF($J$26=$H$26,1,0))+(IF($H$45=$J$45,1,0))+(IF($H$67=$J$67,1,0))</f>
        <v>3</v>
      </c>
      <c r="V50" s="50">
        <f>(IF($J$26&lt;$H$26,1,0))+(IF($H$45&lt;$J$45,1,0))+(IF($H$67&lt;$J$67,1,0))</f>
        <v>0</v>
      </c>
      <c r="W50" s="48">
        <f>$J$26+$H$45+$H$67</f>
        <v>0</v>
      </c>
      <c r="X50" s="48">
        <f>$H$26+$J$45+$J$67</f>
        <v>0</v>
      </c>
      <c r="Y50" s="51">
        <f>T50*3+U50*1</f>
        <v>3</v>
      </c>
      <c r="Z50" s="10"/>
    </row>
    <row r="51" spans="1:26" ht="15.75">
      <c r="A51" s="11" t="s">
        <v>147</v>
      </c>
      <c r="B51" s="52">
        <v>0.58333333333333337</v>
      </c>
      <c r="C51" s="52" t="s">
        <v>37</v>
      </c>
      <c r="D51" s="24">
        <v>30</v>
      </c>
      <c r="E51" s="24" t="str">
        <f>R74</f>
        <v>Zuid-Korea</v>
      </c>
      <c r="F51" s="24" t="s">
        <v>17</v>
      </c>
      <c r="G51" s="24" t="str">
        <f>R72</f>
        <v>Ghana</v>
      </c>
      <c r="H51" s="25"/>
      <c r="I51" s="26" t="s">
        <v>17</v>
      </c>
      <c r="J51" s="27"/>
      <c r="K51" s="24">
        <f>IF(H51&gt;J51,1,IF(H51&lt;J51,2,3))</f>
        <v>3</v>
      </c>
      <c r="L51" s="20"/>
      <c r="M51" s="28"/>
      <c r="N51" s="29"/>
      <c r="O51" s="28">
        <f>M51+N51</f>
        <v>0</v>
      </c>
      <c r="P51" s="8"/>
      <c r="Q51" s="59"/>
      <c r="R51" s="53"/>
      <c r="S51" s="53"/>
      <c r="T51" s="53"/>
      <c r="U51" s="53"/>
      <c r="V51" s="53"/>
      <c r="W51" s="53"/>
      <c r="X51" s="53"/>
      <c r="Y51" s="53"/>
      <c r="Z51" s="10"/>
    </row>
    <row r="52" spans="1:26" ht="15.75">
      <c r="A52" s="11" t="s">
        <v>148</v>
      </c>
      <c r="B52" s="52">
        <v>0.70833333333333337</v>
      </c>
      <c r="C52" s="52" t="s">
        <v>19</v>
      </c>
      <c r="D52" s="24">
        <v>31</v>
      </c>
      <c r="E52" s="24" t="str">
        <f>R63</f>
        <v>Brazilië</v>
      </c>
      <c r="F52" s="24" t="s">
        <v>17</v>
      </c>
      <c r="G52" s="24" t="str">
        <f>R65</f>
        <v>Zwitserland</v>
      </c>
      <c r="H52" s="25"/>
      <c r="I52" s="26" t="s">
        <v>17</v>
      </c>
      <c r="J52" s="27"/>
      <c r="K52" s="24">
        <f>IF(H52&gt;J52,1,IF(H52&lt;J52,2,3))</f>
        <v>3</v>
      </c>
      <c r="L52" s="20"/>
      <c r="M52" s="45"/>
      <c r="N52" s="29"/>
      <c r="O52" s="45">
        <f>M52+N52</f>
        <v>0</v>
      </c>
      <c r="P52" s="8"/>
      <c r="Q52" s="15"/>
      <c r="R52" s="15"/>
      <c r="S52" s="15"/>
      <c r="T52" s="15"/>
      <c r="U52" s="15"/>
      <c r="V52" s="15"/>
      <c r="W52" s="15"/>
      <c r="X52" s="15"/>
      <c r="Y52" s="15"/>
      <c r="Z52" s="10"/>
    </row>
    <row r="53" spans="1:26" ht="15.75">
      <c r="A53" s="11" t="s">
        <v>146</v>
      </c>
      <c r="B53" s="52">
        <v>0.83333333333333337</v>
      </c>
      <c r="C53" s="52" t="s">
        <v>37</v>
      </c>
      <c r="D53" s="24">
        <v>32</v>
      </c>
      <c r="E53" s="24" t="str">
        <f>R71</f>
        <v>Portugal</v>
      </c>
      <c r="F53" s="24" t="s">
        <v>17</v>
      </c>
      <c r="G53" s="24" t="str">
        <f>R73</f>
        <v>Uruguay</v>
      </c>
      <c r="H53" s="25"/>
      <c r="I53" s="26" t="s">
        <v>17</v>
      </c>
      <c r="J53" s="27"/>
      <c r="K53" s="24">
        <f>IF(H53&gt;J53,1,IF(H53&lt;J53,2,3))</f>
        <v>3</v>
      </c>
      <c r="L53" s="20"/>
      <c r="M53" s="45"/>
      <c r="N53" s="29"/>
      <c r="O53" s="45">
        <f>M53+N53</f>
        <v>0</v>
      </c>
      <c r="P53" s="8"/>
      <c r="Q53" s="21" t="s">
        <v>15</v>
      </c>
      <c r="R53" s="21"/>
      <c r="S53" s="22"/>
      <c r="T53" s="22"/>
      <c r="U53" s="22"/>
      <c r="V53" s="22"/>
      <c r="W53" s="22"/>
      <c r="X53" s="22"/>
      <c r="Y53" s="22"/>
      <c r="Z53" s="10"/>
    </row>
    <row r="54" spans="1:26" ht="15.75">
      <c r="A54" s="16" t="s">
        <v>157</v>
      </c>
      <c r="B54" s="58"/>
      <c r="C54" s="58"/>
      <c r="D54" s="20"/>
      <c r="E54" s="20"/>
      <c r="F54" s="8"/>
      <c r="G54" s="20"/>
      <c r="H54" s="20"/>
      <c r="I54" s="20"/>
      <c r="J54" s="20"/>
      <c r="K54" s="20"/>
      <c r="L54" s="20"/>
      <c r="M54" s="37"/>
      <c r="N54" s="37"/>
      <c r="O54" s="38"/>
      <c r="P54" s="8"/>
      <c r="Q54" s="30" t="s">
        <v>33</v>
      </c>
      <c r="R54" s="31" t="s">
        <v>18</v>
      </c>
      <c r="S54" s="32" t="s">
        <v>19</v>
      </c>
      <c r="T54" s="33" t="s">
        <v>20</v>
      </c>
      <c r="U54" s="32" t="s">
        <v>19</v>
      </c>
      <c r="V54" s="34" t="s">
        <v>21</v>
      </c>
      <c r="W54" s="32" t="s">
        <v>22</v>
      </c>
      <c r="X54" s="32" t="s">
        <v>23</v>
      </c>
      <c r="Y54" s="35" t="s">
        <v>24</v>
      </c>
      <c r="Z54" s="10"/>
    </row>
    <row r="55" spans="1:26" ht="15.75">
      <c r="A55" s="60" t="s">
        <v>142</v>
      </c>
      <c r="B55" s="52">
        <v>0.66666666666666663</v>
      </c>
      <c r="C55" s="52" t="s">
        <v>16</v>
      </c>
      <c r="D55" s="24">
        <v>35</v>
      </c>
      <c r="E55" s="24" t="str">
        <f>R16</f>
        <v>Ecuador</v>
      </c>
      <c r="F55" s="24" t="s">
        <v>17</v>
      </c>
      <c r="G55" s="24" t="str">
        <f>R17</f>
        <v>Senegal</v>
      </c>
      <c r="H55" s="25"/>
      <c r="I55" s="26" t="s">
        <v>17</v>
      </c>
      <c r="J55" s="27"/>
      <c r="K55" s="24">
        <f>IF(H55&gt;J55,1,IF(H55&lt;J55,2,3))</f>
        <v>3</v>
      </c>
      <c r="L55" s="20"/>
      <c r="M55" s="45"/>
      <c r="N55" s="29"/>
      <c r="O55" s="45">
        <f>M55+N55</f>
        <v>0</v>
      </c>
      <c r="P55" s="8"/>
      <c r="Q55" s="39"/>
      <c r="R55" s="40" t="s">
        <v>48</v>
      </c>
      <c r="S55" s="41">
        <f>COUNTA($H$28)+COUNTA($H$46)+COUNTA($J$65)</f>
        <v>0</v>
      </c>
      <c r="T55" s="42">
        <f>(IF($H$28&gt;$J$28,1,0))+(IF($H$46&gt;$J$46,1,0))+(IF($J$65&gt;$H$65,1,0))</f>
        <v>0</v>
      </c>
      <c r="U55" s="41">
        <f>(IF($H$28=$J$28,1,0))+(IF($H$46=$J$46,1,0))+(IF($J$65=$H$65,1,0))</f>
        <v>3</v>
      </c>
      <c r="V55" s="43">
        <f>(IF($H$28&lt;$J$28,1,0))+(IF($H$46&lt;$J$46,1,0))+(IF($J$65&lt;$H$65,1,0))</f>
        <v>0</v>
      </c>
      <c r="W55" s="41">
        <f>$H$28+$H$46+$J$65</f>
        <v>0</v>
      </c>
      <c r="X55" s="41">
        <f>$J$28+$J$46+$H$65</f>
        <v>0</v>
      </c>
      <c r="Y55" s="44">
        <f>T55*3+U55*1</f>
        <v>3</v>
      </c>
      <c r="Z55" s="10"/>
    </row>
    <row r="56" spans="1:26" ht="15.75">
      <c r="A56" s="60" t="s">
        <v>139</v>
      </c>
      <c r="B56" s="52">
        <v>0.66666666666666663</v>
      </c>
      <c r="C56" s="52" t="s">
        <v>16</v>
      </c>
      <c r="D56" s="24">
        <v>36</v>
      </c>
      <c r="E56" s="110" t="str">
        <f>R18</f>
        <v>NEDERLAND</v>
      </c>
      <c r="F56" s="24" t="s">
        <v>17</v>
      </c>
      <c r="G56" s="24" t="str">
        <f>R15</f>
        <v>Qatar</v>
      </c>
      <c r="H56" s="25"/>
      <c r="I56" s="26" t="s">
        <v>17</v>
      </c>
      <c r="J56" s="27"/>
      <c r="K56" s="24">
        <f>IF(H56&gt;J56,1,IF(H56&lt;J56,2,3))</f>
        <v>3</v>
      </c>
      <c r="L56" s="20"/>
      <c r="M56" s="45"/>
      <c r="N56" s="29"/>
      <c r="O56" s="45">
        <f>M56+N56</f>
        <v>0</v>
      </c>
      <c r="P56" s="8"/>
      <c r="Q56" s="46"/>
      <c r="R56" s="47" t="s">
        <v>136</v>
      </c>
      <c r="S56" s="48">
        <f>COUNTA($J$28)+COUNTA($J$47)+COUNTA($H$66)</f>
        <v>0</v>
      </c>
      <c r="T56" s="49">
        <f>(IF($J$28&gt;$H$28,1,0))+(IF($J$47&gt;$H$47,1,0))+(IF($H$66&gt;$J$66,1,0))</f>
        <v>0</v>
      </c>
      <c r="U56" s="48">
        <f>(IF($J$28=$H$28,1,0))+(IF($J$47=$H$47,1,0))+(IF($H$66=$J$66,1,0))</f>
        <v>3</v>
      </c>
      <c r="V56" s="50">
        <f>(IF($J$28&lt;$H$28,1,0))+(IF($J$47&lt;$H$47,1,0))+(IF($H$66&lt;$J$66,1,0))</f>
        <v>0</v>
      </c>
      <c r="W56" s="48">
        <f>$J$28+$J$47+$H$66</f>
        <v>0</v>
      </c>
      <c r="X56" s="48">
        <f>$H$28+$H$47+$J$66</f>
        <v>0</v>
      </c>
      <c r="Y56" s="51">
        <f>T56*3+U56*1</f>
        <v>3</v>
      </c>
      <c r="Z56" s="10"/>
    </row>
    <row r="57" spans="1:26" ht="15.75">
      <c r="A57" s="60" t="s">
        <v>144</v>
      </c>
      <c r="B57" s="52">
        <v>0.83333333333333337</v>
      </c>
      <c r="C57" s="52" t="s">
        <v>25</v>
      </c>
      <c r="D57" s="24">
        <v>33</v>
      </c>
      <c r="E57" s="24" t="str">
        <f>R26</f>
        <v>Wales</v>
      </c>
      <c r="F57" s="24" t="s">
        <v>17</v>
      </c>
      <c r="G57" s="24" t="str">
        <f>R23</f>
        <v>Engeland</v>
      </c>
      <c r="H57" s="25"/>
      <c r="I57" s="26" t="s">
        <v>17</v>
      </c>
      <c r="J57" s="27"/>
      <c r="K57" s="24">
        <f>IF(H57&gt;J57,1,IF(H57&lt;J57,2,3))</f>
        <v>3</v>
      </c>
      <c r="L57" s="20"/>
      <c r="M57" s="45"/>
      <c r="N57" s="29"/>
      <c r="O57" s="45">
        <f>M57+N57</f>
        <v>0</v>
      </c>
      <c r="P57" s="8"/>
      <c r="Q57" s="39"/>
      <c r="R57" s="21" t="s">
        <v>32</v>
      </c>
      <c r="S57" s="53">
        <f>COUNTA($H$25)+COUNTA($J$46)+COUNTA($J$66)</f>
        <v>0</v>
      </c>
      <c r="T57" s="54">
        <f>(IF($H$25&gt;$J$25,1,0))+(IF($J$46&gt;$H$46,1,0))+(IF($J$66&gt;$H$66,1,0))</f>
        <v>0</v>
      </c>
      <c r="U57" s="53">
        <f>(IF($H$25=$J$25,1,0))+(IF($J$46=$H$46,1,0))+(IF($J$66=$H$66,1,0))</f>
        <v>3</v>
      </c>
      <c r="V57" s="55">
        <f>(IF($H$25&lt;$J$25,1,0))+(IF($J$46&lt;$H$46,1,0))+(IF($J$66&lt;$H$66,1,0))</f>
        <v>0</v>
      </c>
      <c r="W57" s="53">
        <f>$H$25+$J$46+$J$66</f>
        <v>0</v>
      </c>
      <c r="X57" s="53">
        <f>$J$25+$H$46+$H$66</f>
        <v>0</v>
      </c>
      <c r="Y57" s="56">
        <f>T57*3+U57*1</f>
        <v>3</v>
      </c>
      <c r="Z57" s="10"/>
    </row>
    <row r="58" spans="1:26" ht="15.75">
      <c r="A58" s="60" t="s">
        <v>143</v>
      </c>
      <c r="B58" s="52">
        <v>0.83333333333333337</v>
      </c>
      <c r="C58" s="52" t="s">
        <v>25</v>
      </c>
      <c r="D58" s="24">
        <v>34</v>
      </c>
      <c r="E58" s="24" t="str">
        <f>R24</f>
        <v>Iran</v>
      </c>
      <c r="F58" s="24" t="s">
        <v>17</v>
      </c>
      <c r="G58" s="24" t="str">
        <f>R25</f>
        <v>Ver. Staten</v>
      </c>
      <c r="H58" s="25"/>
      <c r="I58" s="26" t="s">
        <v>17</v>
      </c>
      <c r="J58" s="27"/>
      <c r="K58" s="24">
        <f>IF(H58&gt;J58,1,IF(H58&lt;J58,2,3))</f>
        <v>3</v>
      </c>
      <c r="L58" s="20"/>
      <c r="M58" s="28"/>
      <c r="N58" s="29"/>
      <c r="O58" s="28">
        <f>M58+N58</f>
        <v>0</v>
      </c>
      <c r="P58" s="8"/>
      <c r="Q58" s="57"/>
      <c r="R58" s="47" t="s">
        <v>40</v>
      </c>
      <c r="S58" s="48">
        <f>COUNTA($J$25)+COUNTA($H$47)+COUNTA($H$65)</f>
        <v>0</v>
      </c>
      <c r="T58" s="49">
        <f>(IF($J$25&gt;$H$25,1,0))+(IF($H$47&gt;$J$47,1,0))+(IF($H$65&gt;$J$65,1,0))</f>
        <v>0</v>
      </c>
      <c r="U58" s="48">
        <f>(IF($J$25=$H$25,1,0))+(IF($H$47=$J$47,1,0))+(IF($H$65=$J$65,1,0))</f>
        <v>3</v>
      </c>
      <c r="V58" s="50">
        <f>(IF($J$25&lt;$H$25,1,0))+(IF($H$47&lt;$J$47,1,0))+(IF($H$65&lt;$J$65,1,0))</f>
        <v>0</v>
      </c>
      <c r="W58" s="48">
        <f>$J$25+$H$47+$H$65</f>
        <v>0</v>
      </c>
      <c r="X58" s="48">
        <f>$H$25+$J$47+$J$65</f>
        <v>0</v>
      </c>
      <c r="Y58" s="51">
        <f>T58*3+U58*1</f>
        <v>3</v>
      </c>
      <c r="Z58" s="10"/>
    </row>
    <row r="59" spans="1:26" ht="15.75">
      <c r="A59" s="16" t="s">
        <v>158</v>
      </c>
      <c r="B59" s="58"/>
      <c r="C59" s="58"/>
      <c r="D59" s="20"/>
      <c r="E59" s="20"/>
      <c r="F59" s="8"/>
      <c r="G59" s="20"/>
      <c r="H59" s="20"/>
      <c r="I59" s="20"/>
      <c r="J59" s="20"/>
      <c r="K59" s="20"/>
      <c r="L59" s="20"/>
      <c r="M59" s="37"/>
      <c r="N59" s="37"/>
      <c r="O59" s="38"/>
      <c r="P59" s="8"/>
      <c r="Q59" s="59"/>
      <c r="R59" s="53"/>
      <c r="S59" s="53"/>
      <c r="T59" s="53"/>
      <c r="U59" s="53"/>
      <c r="V59" s="53"/>
      <c r="W59" s="53"/>
      <c r="X59" s="53"/>
      <c r="Y59" s="53"/>
      <c r="Z59" s="10"/>
    </row>
    <row r="60" spans="1:26" ht="15.75">
      <c r="A60" s="60" t="s">
        <v>149</v>
      </c>
      <c r="B60" s="52">
        <v>0.66666666666666663</v>
      </c>
      <c r="C60" s="52" t="s">
        <v>28</v>
      </c>
      <c r="D60" s="24">
        <v>37</v>
      </c>
      <c r="E60" s="24" t="str">
        <f>R40</f>
        <v>Australië</v>
      </c>
      <c r="F60" s="24" t="s">
        <v>17</v>
      </c>
      <c r="G60" s="24" t="str">
        <f>R41</f>
        <v>Denemarken</v>
      </c>
      <c r="H60" s="25"/>
      <c r="I60" s="26" t="s">
        <v>17</v>
      </c>
      <c r="J60" s="27"/>
      <c r="K60" s="24">
        <f>IF(H60&gt;J60,1,IF(H60&lt;J60,2,3))</f>
        <v>3</v>
      </c>
      <c r="L60" s="20"/>
      <c r="M60" s="45"/>
      <c r="N60" s="29"/>
      <c r="O60" s="45">
        <f>M60+N60</f>
        <v>0</v>
      </c>
      <c r="P60" s="8"/>
      <c r="Q60" s="15"/>
      <c r="R60" s="15"/>
      <c r="S60" s="15"/>
      <c r="T60" s="15"/>
      <c r="U60" s="15"/>
      <c r="V60" s="15"/>
      <c r="W60" s="15"/>
      <c r="X60" s="15"/>
      <c r="Y60" s="15"/>
      <c r="Z60" s="10"/>
    </row>
    <row r="61" spans="1:26" ht="15.75">
      <c r="A61" s="60" t="s">
        <v>147</v>
      </c>
      <c r="B61" s="52">
        <v>0.66666666666666663</v>
      </c>
      <c r="C61" s="52" t="s">
        <v>28</v>
      </c>
      <c r="D61" s="24">
        <v>38</v>
      </c>
      <c r="E61" s="24" t="str">
        <f>R42</f>
        <v>Tunesië</v>
      </c>
      <c r="F61" s="24" t="s">
        <v>17</v>
      </c>
      <c r="G61" s="24" t="str">
        <f>R39</f>
        <v>Frankrijk</v>
      </c>
      <c r="H61" s="25"/>
      <c r="I61" s="26" t="s">
        <v>17</v>
      </c>
      <c r="J61" s="27"/>
      <c r="K61" s="24">
        <f>IF(H61&gt;J61,1,IF(H61&lt;J61,2,3))</f>
        <v>3</v>
      </c>
      <c r="L61" s="20"/>
      <c r="M61" s="45"/>
      <c r="N61" s="29"/>
      <c r="O61" s="45">
        <f>M61+N61</f>
        <v>0</v>
      </c>
      <c r="P61" s="8"/>
      <c r="Q61" s="21" t="s">
        <v>15</v>
      </c>
      <c r="R61" s="21"/>
      <c r="S61" s="22"/>
      <c r="T61" s="22"/>
      <c r="U61" s="22"/>
      <c r="V61" s="22"/>
      <c r="W61" s="22"/>
      <c r="X61" s="22"/>
      <c r="Y61" s="22"/>
      <c r="Z61" s="10"/>
    </row>
    <row r="62" spans="1:26" ht="15.75">
      <c r="A62" s="60" t="s">
        <v>148</v>
      </c>
      <c r="B62" s="52">
        <v>0.83333333333333337</v>
      </c>
      <c r="C62" s="52" t="s">
        <v>27</v>
      </c>
      <c r="D62" s="24">
        <v>39</v>
      </c>
      <c r="E62" s="24" t="str">
        <f>R34</f>
        <v>Polen</v>
      </c>
      <c r="F62" s="24" t="s">
        <v>17</v>
      </c>
      <c r="G62" s="24" t="str">
        <f>R31</f>
        <v>Argentinië</v>
      </c>
      <c r="H62" s="25"/>
      <c r="I62" s="26" t="s">
        <v>17</v>
      </c>
      <c r="J62" s="27"/>
      <c r="K62" s="24">
        <f>IF(H62&gt;J62,1,IF(H62&lt;J62,2,3))</f>
        <v>3</v>
      </c>
      <c r="L62" s="20"/>
      <c r="M62" s="45"/>
      <c r="N62" s="29"/>
      <c r="O62" s="45">
        <f>M62+N62</f>
        <v>0</v>
      </c>
      <c r="P62" s="8"/>
      <c r="Q62" s="30" t="s">
        <v>19</v>
      </c>
      <c r="R62" s="31" t="s">
        <v>18</v>
      </c>
      <c r="S62" s="32" t="s">
        <v>19</v>
      </c>
      <c r="T62" s="33" t="s">
        <v>20</v>
      </c>
      <c r="U62" s="32" t="s">
        <v>19</v>
      </c>
      <c r="V62" s="34" t="s">
        <v>21</v>
      </c>
      <c r="W62" s="32" t="s">
        <v>22</v>
      </c>
      <c r="X62" s="32" t="s">
        <v>23</v>
      </c>
      <c r="Y62" s="35" t="s">
        <v>24</v>
      </c>
      <c r="Z62" s="10"/>
    </row>
    <row r="63" spans="1:26" ht="15.75">
      <c r="A63" s="60" t="s">
        <v>146</v>
      </c>
      <c r="B63" s="52">
        <v>0.83333333333333337</v>
      </c>
      <c r="C63" s="52" t="s">
        <v>27</v>
      </c>
      <c r="D63" s="24">
        <v>40</v>
      </c>
      <c r="E63" s="24" t="str">
        <f>R32</f>
        <v>Saudi-Arabië</v>
      </c>
      <c r="F63" s="24" t="s">
        <v>17</v>
      </c>
      <c r="G63" s="24" t="str">
        <f>R33</f>
        <v>Mexico</v>
      </c>
      <c r="H63" s="25"/>
      <c r="I63" s="26" t="s">
        <v>17</v>
      </c>
      <c r="J63" s="27"/>
      <c r="K63" s="24">
        <f>IF(H63&gt;J63,1,IF(H63&lt;J63,2,3))</f>
        <v>3</v>
      </c>
      <c r="L63" s="20"/>
      <c r="M63" s="28"/>
      <c r="N63" s="29"/>
      <c r="O63" s="28">
        <f>M63+N63</f>
        <v>0</v>
      </c>
      <c r="P63" s="8"/>
      <c r="Q63" s="39"/>
      <c r="R63" s="40" t="s">
        <v>41</v>
      </c>
      <c r="S63" s="41">
        <f>COUNTA($H$33)+COUNTA($H$52)+COUNTA($J$73)</f>
        <v>0</v>
      </c>
      <c r="T63" s="42">
        <f>(IF($H$33&gt;$J$33,1,0))+(IF($H$52&gt;$J$52,1,0))+(IF($J$73&gt;$H$73,1,0))</f>
        <v>0</v>
      </c>
      <c r="U63" s="41">
        <f>(IF($H$33=$J$33,1,0))+(IF($H$52=$J$52,1,0))+(IF($J$73=$H$73,1,0))</f>
        <v>3</v>
      </c>
      <c r="V63" s="43">
        <f>(IF($H$33&lt;$J$33,1,0))+(IF($H$52&lt;$J$52,1,0))+(IF($J$73&lt;$H$73,1,0))</f>
        <v>0</v>
      </c>
      <c r="W63" s="41">
        <f>$H$33+$H$52+$J$73</f>
        <v>0</v>
      </c>
      <c r="X63" s="41">
        <f>$J$33+$J$52+$H$73</f>
        <v>0</v>
      </c>
      <c r="Y63" s="44">
        <f>T63*3+U63*1</f>
        <v>3</v>
      </c>
      <c r="Z63" s="10"/>
    </row>
    <row r="64" spans="1:26" ht="15.75">
      <c r="A64" s="16" t="s">
        <v>159</v>
      </c>
      <c r="B64" s="58"/>
      <c r="C64" s="58"/>
      <c r="D64" s="20"/>
      <c r="E64" s="20"/>
      <c r="F64" s="8"/>
      <c r="G64" s="20"/>
      <c r="H64" s="20"/>
      <c r="I64" s="20"/>
      <c r="J64" s="20"/>
      <c r="K64" s="20"/>
      <c r="L64" s="20"/>
      <c r="M64" s="37"/>
      <c r="N64" s="37"/>
      <c r="O64" s="38"/>
      <c r="P64" s="8"/>
      <c r="Q64" s="46"/>
      <c r="R64" s="47" t="s">
        <v>44</v>
      </c>
      <c r="S64" s="48">
        <f>COUNTA($J$33)+COUNTA($J$50)+COUNTA($H$72)</f>
        <v>0</v>
      </c>
      <c r="T64" s="49">
        <f>(IF($J$33&gt;$H$33,1,0))+(IF($J$50&gt;$H$50,1,0))+(IF($H$72&gt;$J$72,1,0))</f>
        <v>0</v>
      </c>
      <c r="U64" s="48">
        <f>(IF($J$33=$H$33,1,0))+(IF($J$50=$H$50,1,0))+(IF($H$72=$J$72,1,0))</f>
        <v>3</v>
      </c>
      <c r="V64" s="50">
        <f>(IF($J$33&lt;$H$33,1,0))+(IF($J$50&lt;$H$50,1,0))+(IF($H$72&lt;$J$72,1,0))</f>
        <v>0</v>
      </c>
      <c r="W64" s="48">
        <f>$J$33+$J$50+$H$72</f>
        <v>0</v>
      </c>
      <c r="X64" s="48">
        <f>$H$33+$H$50+$J$72</f>
        <v>0</v>
      </c>
      <c r="Y64" s="51">
        <f>T64*3+U64*1</f>
        <v>3</v>
      </c>
      <c r="Z64" s="10"/>
    </row>
    <row r="65" spans="1:26" ht="15.75">
      <c r="A65" s="60" t="s">
        <v>144</v>
      </c>
      <c r="B65" s="52">
        <v>0.66666666666666663</v>
      </c>
      <c r="C65" s="52" t="s">
        <v>33</v>
      </c>
      <c r="D65" s="24">
        <v>41</v>
      </c>
      <c r="E65" s="24" t="str">
        <f>R58</f>
        <v>Kroatië</v>
      </c>
      <c r="F65" s="24" t="s">
        <v>17</v>
      </c>
      <c r="G65" s="24" t="str">
        <f>R55</f>
        <v>België</v>
      </c>
      <c r="H65" s="25"/>
      <c r="I65" s="26" t="s">
        <v>17</v>
      </c>
      <c r="J65" s="27"/>
      <c r="K65" s="24">
        <f>IF(H65&gt;J65,1,IF(H65&lt;J65,2,3))</f>
        <v>3</v>
      </c>
      <c r="L65" s="20"/>
      <c r="M65" s="45"/>
      <c r="N65" s="29"/>
      <c r="O65" s="45">
        <f>M65+N65</f>
        <v>0</v>
      </c>
      <c r="P65" s="8"/>
      <c r="Q65" s="39"/>
      <c r="R65" s="21" t="s">
        <v>42</v>
      </c>
      <c r="S65" s="53">
        <f>COUNTA($H$30)+COUNTA($J$52)+COUNTA($J$72)</f>
        <v>0</v>
      </c>
      <c r="T65" s="54">
        <f>(IF($H$30&gt;$J$30,1,0))+(IF($J$52&gt;$H$52,1,0))+(IF($J$72&gt;$H$72,1,0))</f>
        <v>0</v>
      </c>
      <c r="U65" s="53">
        <f>(IF($H$30=$J$30,1,0))+(IF($J$52=$H$52,1,0))+(IF($J$72=$H$72,1,0))</f>
        <v>3</v>
      </c>
      <c r="V65" s="55">
        <f>(IF($H$30&lt;$J$30,1,0))+(IF($J$52&lt;$H$52,1,0))+(IF($J$72&lt;$H$72,1,0))</f>
        <v>0</v>
      </c>
      <c r="W65" s="53">
        <f>$H$30+$J$52+$J$72</f>
        <v>0</v>
      </c>
      <c r="X65" s="53">
        <f>$J$30+$H$52+$H$72</f>
        <v>0</v>
      </c>
      <c r="Y65" s="56">
        <f>T65*3+U65*1</f>
        <v>3</v>
      </c>
      <c r="Z65" s="10"/>
    </row>
    <row r="66" spans="1:26" ht="15.75">
      <c r="A66" s="60" t="s">
        <v>143</v>
      </c>
      <c r="B66" s="52">
        <v>0.66666666666666663</v>
      </c>
      <c r="C66" s="52" t="s">
        <v>33</v>
      </c>
      <c r="D66" s="24">
        <v>42</v>
      </c>
      <c r="E66" s="24" t="str">
        <f>R56</f>
        <v>Canada</v>
      </c>
      <c r="F66" s="24" t="s">
        <v>17</v>
      </c>
      <c r="G66" s="24" t="str">
        <f>R57</f>
        <v>Marokko</v>
      </c>
      <c r="H66" s="25"/>
      <c r="I66" s="26" t="s">
        <v>17</v>
      </c>
      <c r="J66" s="27"/>
      <c r="K66" s="24">
        <f>IF(H66&gt;J66,1,IF(H66&lt;J66,2,3))</f>
        <v>3</v>
      </c>
      <c r="L66" s="20"/>
      <c r="M66" s="28"/>
      <c r="N66" s="29"/>
      <c r="O66" s="28">
        <f>M66+N66</f>
        <v>0</v>
      </c>
      <c r="P66" s="8"/>
      <c r="Q66" s="57"/>
      <c r="R66" s="47" t="s">
        <v>137</v>
      </c>
      <c r="S66" s="48">
        <f>COUNTA($J$30)+COUNTA($H$50)+COUNTA($H$73)</f>
        <v>0</v>
      </c>
      <c r="T66" s="49">
        <f>(IF($J$30&gt;$H$30,1,0))+(IF($H$50&gt;$J$50,1,0))+(IF($H$73&gt;$J$73,1,0))</f>
        <v>0</v>
      </c>
      <c r="U66" s="48">
        <f>(IF($J$30=$H$30,1,0))+(IF($H$50=$J$50,1,0))+(IF($H$73=$J$73,1,0))</f>
        <v>3</v>
      </c>
      <c r="V66" s="50">
        <f>(IF($J$30&lt;$H$30,1,0))+(IF($H$50&lt;$J$50,1,0))+(IF($H$73&lt;$J$73,1,0))</f>
        <v>0</v>
      </c>
      <c r="W66" s="48">
        <f>$J$30+$H$50+$H$73</f>
        <v>0</v>
      </c>
      <c r="X66" s="48">
        <f>$H$30+$J$50+$J$73</f>
        <v>0</v>
      </c>
      <c r="Y66" s="51">
        <f>T66*3+U66*1</f>
        <v>3</v>
      </c>
      <c r="Z66" s="10"/>
    </row>
    <row r="67" spans="1:26" ht="15.75">
      <c r="A67" s="60" t="s">
        <v>142</v>
      </c>
      <c r="B67" s="52">
        <v>0.83333333333333337</v>
      </c>
      <c r="C67" s="52" t="s">
        <v>31</v>
      </c>
      <c r="D67" s="24">
        <v>43</v>
      </c>
      <c r="E67" s="24" t="str">
        <f>R50</f>
        <v>Japan</v>
      </c>
      <c r="F67" s="24" t="s">
        <v>17</v>
      </c>
      <c r="G67" s="24" t="str">
        <f>R47</f>
        <v>Spanje</v>
      </c>
      <c r="H67" s="25"/>
      <c r="I67" s="26" t="s">
        <v>17</v>
      </c>
      <c r="J67" s="27"/>
      <c r="K67" s="24">
        <f>IF(H67&gt;J67,1,IF(H67&lt;J67,2,3))</f>
        <v>3</v>
      </c>
      <c r="L67" s="20"/>
      <c r="M67" s="45"/>
      <c r="N67" s="29"/>
      <c r="O67" s="45">
        <f>M67+N67</f>
        <v>0</v>
      </c>
      <c r="P67" s="8"/>
      <c r="Q67" s="59"/>
      <c r="R67" s="53"/>
      <c r="S67" s="53"/>
      <c r="T67" s="53"/>
      <c r="U67" s="53"/>
      <c r="V67" s="53"/>
      <c r="W67" s="53"/>
      <c r="X67" s="53"/>
      <c r="Y67" s="53"/>
      <c r="Z67" s="10"/>
    </row>
    <row r="68" spans="1:26" ht="15.75">
      <c r="A68" s="60" t="s">
        <v>139</v>
      </c>
      <c r="B68" s="52">
        <v>0.83333333333333337</v>
      </c>
      <c r="C68" s="52" t="s">
        <v>31</v>
      </c>
      <c r="D68" s="24">
        <v>44</v>
      </c>
      <c r="E68" s="24" t="str">
        <f>R48</f>
        <v>Costa Rica</v>
      </c>
      <c r="F68" s="24" t="s">
        <v>17</v>
      </c>
      <c r="G68" s="24" t="str">
        <f>R49</f>
        <v>Duitsland</v>
      </c>
      <c r="H68" s="25"/>
      <c r="I68" s="26" t="s">
        <v>17</v>
      </c>
      <c r="J68" s="27"/>
      <c r="K68" s="24">
        <f>IF(H68&gt;J68,1,IF(H68&lt;J68,2,3))</f>
        <v>3</v>
      </c>
      <c r="L68" s="20"/>
      <c r="M68" s="28"/>
      <c r="N68" s="29"/>
      <c r="O68" s="28">
        <f>M68+N68</f>
        <v>0</v>
      </c>
      <c r="P68" s="8"/>
      <c r="Q68" s="15"/>
      <c r="R68" s="15"/>
      <c r="S68" s="15"/>
      <c r="T68" s="15"/>
      <c r="U68" s="15"/>
      <c r="V68" s="15"/>
      <c r="W68" s="15"/>
      <c r="X68" s="15"/>
      <c r="Y68" s="15"/>
      <c r="Z68" s="10"/>
    </row>
    <row r="69" spans="1:26" ht="15.75">
      <c r="A69" s="16" t="s">
        <v>160</v>
      </c>
      <c r="B69" s="58"/>
      <c r="C69" s="58"/>
      <c r="D69" s="20"/>
      <c r="E69" s="20"/>
      <c r="F69" s="8"/>
      <c r="G69" s="20"/>
      <c r="H69" s="20"/>
      <c r="I69" s="20"/>
      <c r="J69" s="20"/>
      <c r="K69" s="20"/>
      <c r="L69" s="20"/>
      <c r="M69" s="37"/>
      <c r="N69" s="37"/>
      <c r="O69" s="38"/>
      <c r="P69" s="8"/>
      <c r="Q69" s="21" t="s">
        <v>15</v>
      </c>
      <c r="R69" s="21"/>
      <c r="S69" s="22"/>
      <c r="T69" s="22"/>
      <c r="U69" s="22"/>
      <c r="V69" s="22"/>
      <c r="W69" s="22"/>
      <c r="X69" s="22"/>
      <c r="Y69" s="22"/>
      <c r="Z69" s="10"/>
    </row>
    <row r="70" spans="1:26" ht="15.75">
      <c r="A70" s="60" t="s">
        <v>149</v>
      </c>
      <c r="B70" s="52">
        <v>0.66666666666666663</v>
      </c>
      <c r="C70" s="52" t="s">
        <v>37</v>
      </c>
      <c r="D70" s="24">
        <v>45</v>
      </c>
      <c r="E70" s="24" t="str">
        <f>R72</f>
        <v>Ghana</v>
      </c>
      <c r="F70" s="24" t="s">
        <v>17</v>
      </c>
      <c r="G70" s="24" t="str">
        <f>R73</f>
        <v>Uruguay</v>
      </c>
      <c r="H70" s="25"/>
      <c r="I70" s="26" t="s">
        <v>17</v>
      </c>
      <c r="J70" s="27"/>
      <c r="K70" s="24">
        <f>IF(H70&gt;J70,1,IF(H70&lt;J70,2,3))</f>
        <v>3</v>
      </c>
      <c r="L70" s="20"/>
      <c r="M70" s="45"/>
      <c r="N70" s="29"/>
      <c r="O70" s="45">
        <f>M70+N70</f>
        <v>0</v>
      </c>
      <c r="P70" s="8"/>
      <c r="Q70" s="30" t="s">
        <v>37</v>
      </c>
      <c r="R70" s="31" t="s">
        <v>18</v>
      </c>
      <c r="S70" s="32" t="s">
        <v>19</v>
      </c>
      <c r="T70" s="33" t="s">
        <v>20</v>
      </c>
      <c r="U70" s="32" t="s">
        <v>19</v>
      </c>
      <c r="V70" s="34" t="s">
        <v>21</v>
      </c>
      <c r="W70" s="32" t="s">
        <v>22</v>
      </c>
      <c r="X70" s="32" t="s">
        <v>23</v>
      </c>
      <c r="Y70" s="35" t="s">
        <v>24</v>
      </c>
      <c r="Z70" s="10"/>
    </row>
    <row r="71" spans="1:26" ht="15.75">
      <c r="A71" s="60" t="s">
        <v>147</v>
      </c>
      <c r="B71" s="52">
        <v>0.66666666666666663</v>
      </c>
      <c r="C71" s="52" t="s">
        <v>37</v>
      </c>
      <c r="D71" s="24">
        <v>46</v>
      </c>
      <c r="E71" s="24" t="str">
        <f>R74</f>
        <v>Zuid-Korea</v>
      </c>
      <c r="F71" s="24" t="s">
        <v>17</v>
      </c>
      <c r="G71" s="24" t="str">
        <f>R71</f>
        <v>Portugal</v>
      </c>
      <c r="H71" s="25"/>
      <c r="I71" s="26" t="s">
        <v>17</v>
      </c>
      <c r="J71" s="27"/>
      <c r="K71" s="24">
        <f>IF(H71&gt;J71,1,IF(H71&lt;J71,2,3))</f>
        <v>3</v>
      </c>
      <c r="L71" s="20"/>
      <c r="M71" s="45"/>
      <c r="N71" s="29"/>
      <c r="O71" s="45">
        <f>M71+N71</f>
        <v>0</v>
      </c>
      <c r="P71" s="8"/>
      <c r="Q71" s="39"/>
      <c r="R71" s="40" t="s">
        <v>29</v>
      </c>
      <c r="S71" s="41">
        <f>COUNTA($H$32)+COUNTA($H$53)+COUNTA($J$71)</f>
        <v>0</v>
      </c>
      <c r="T71" s="42">
        <f>(IF($H$32&gt;$J$32,1,0))+(IF($H$53&gt;$J$53,1,0))+(IF($J$71&gt;$H$71,1,0))</f>
        <v>0</v>
      </c>
      <c r="U71" s="41">
        <f>(IF($H$32=$J$32,1,0))+(IF($H$53=$J$53,1,0))+(IF($J$71=$H$71,1,0))</f>
        <v>3</v>
      </c>
      <c r="V71" s="43">
        <f>(IF($H$32&lt;$J$32,1,0))+(IF($H$53&lt;$J$53,1,0))+(IF($J$71&lt;$H$71,1,0))</f>
        <v>0</v>
      </c>
      <c r="W71" s="41">
        <f>$H$32+$H$53+$J$71</f>
        <v>0</v>
      </c>
      <c r="X71" s="41">
        <f>$J$32+$J$53+$H$71</f>
        <v>0</v>
      </c>
      <c r="Y71" s="44">
        <f>T71*3+U71*1</f>
        <v>3</v>
      </c>
      <c r="Z71" s="10"/>
    </row>
    <row r="72" spans="1:26" ht="15.75">
      <c r="A72" s="60" t="s">
        <v>148</v>
      </c>
      <c r="B72" s="52">
        <v>0.83333333333333337</v>
      </c>
      <c r="C72" s="52" t="s">
        <v>19</v>
      </c>
      <c r="D72" s="24">
        <v>47</v>
      </c>
      <c r="E72" s="24" t="str">
        <f>R64</f>
        <v>Servië</v>
      </c>
      <c r="F72" s="24" t="s">
        <v>17</v>
      </c>
      <c r="G72" s="24" t="str">
        <f>R65</f>
        <v>Zwitserland</v>
      </c>
      <c r="H72" s="25"/>
      <c r="I72" s="26" t="s">
        <v>17</v>
      </c>
      <c r="J72" s="27"/>
      <c r="K72" s="24">
        <f>IF(H72&gt;J72,1,IF(H72&lt;J72,2,3))</f>
        <v>3</v>
      </c>
      <c r="L72" s="20"/>
      <c r="M72" s="45"/>
      <c r="N72" s="29"/>
      <c r="O72" s="45">
        <f>M72+N72</f>
        <v>0</v>
      </c>
      <c r="P72" s="8"/>
      <c r="Q72" s="46"/>
      <c r="R72" s="47" t="s">
        <v>138</v>
      </c>
      <c r="S72" s="48">
        <f>COUNTA($J$32)+COUNTA($J$51)+COUNTA($H$70)</f>
        <v>0</v>
      </c>
      <c r="T72" s="49">
        <f>(IF($J$32&gt;$H$32,1,0))+(IF($J$51&gt;$H$51,1,0))+(IF($H$70&gt;$J$70,1,0))</f>
        <v>0</v>
      </c>
      <c r="U72" s="48">
        <f>(IF($J$32=$H$32,1,0))+(IF($J$51=$H$51,1,0))+(IF($H$70=$J$70,1,0))</f>
        <v>3</v>
      </c>
      <c r="V72" s="50">
        <f>(IF($J$32&lt;$H$32,1,0))+(IF($J$51&lt;$H$51,1,0))+(IF($H$70&lt;$J$70,1,0))</f>
        <v>0</v>
      </c>
      <c r="W72" s="48">
        <f>$J$32+$J$51+$H$70</f>
        <v>0</v>
      </c>
      <c r="X72" s="48">
        <f>$H$32+$H$51+$J$70</f>
        <v>0</v>
      </c>
      <c r="Y72" s="51">
        <f>T72*3+U72*1</f>
        <v>3</v>
      </c>
      <c r="Z72" s="10"/>
    </row>
    <row r="73" spans="1:26" ht="15.75">
      <c r="A73" s="60" t="s">
        <v>146</v>
      </c>
      <c r="B73" s="52">
        <v>0.83333333333333337</v>
      </c>
      <c r="C73" s="52" t="s">
        <v>19</v>
      </c>
      <c r="D73" s="24">
        <v>48</v>
      </c>
      <c r="E73" s="24" t="str">
        <f>R66</f>
        <v>Kameroen</v>
      </c>
      <c r="F73" s="24" t="s">
        <v>17</v>
      </c>
      <c r="G73" s="24" t="str">
        <f>R63</f>
        <v>Brazilië</v>
      </c>
      <c r="H73" s="25"/>
      <c r="I73" s="26" t="s">
        <v>17</v>
      </c>
      <c r="J73" s="27"/>
      <c r="K73" s="24">
        <f>IF(H73&gt;J73,1,IF(H73&lt;J73,2,3))</f>
        <v>3</v>
      </c>
      <c r="L73" s="20"/>
      <c r="M73" s="45"/>
      <c r="N73" s="29"/>
      <c r="O73" s="45">
        <f>M73+N73</f>
        <v>0</v>
      </c>
      <c r="P73" s="8"/>
      <c r="Q73" s="39"/>
      <c r="R73" s="21" t="s">
        <v>26</v>
      </c>
      <c r="S73" s="53">
        <f>COUNTA($H$31)+COUNTA($J$53)+COUNTA($J$70)</f>
        <v>0</v>
      </c>
      <c r="T73" s="54">
        <f>(IF($H$31&gt;$J$31,1,0))+(IF($J$53&gt;$H$53,1,0))+(IF($J$70&gt;$H$70,1,0))</f>
        <v>0</v>
      </c>
      <c r="U73" s="53">
        <f>(IF($H$31=$J$31,1,0))+(IF($J$53=$H$53,1,0))+(IF($J$70=$H$70,1,0))</f>
        <v>3</v>
      </c>
      <c r="V73" s="55">
        <f>(IF($H$31&lt;$J$31,1,0))+(IF($J$53&lt;$H$53,1,0))+(IF($J$70&lt;$H$70,1,0))</f>
        <v>0</v>
      </c>
      <c r="W73" s="53">
        <f>$H$31+$J$53+$J$70</f>
        <v>0</v>
      </c>
      <c r="X73" s="53">
        <f>$J$31+$H$53+$H$70</f>
        <v>0</v>
      </c>
      <c r="Y73" s="56">
        <f>T73*3+U73*1</f>
        <v>3</v>
      </c>
      <c r="Z73" s="10"/>
    </row>
    <row r="74" spans="1:26" ht="15.75">
      <c r="A74" s="60"/>
      <c r="B74" s="52"/>
      <c r="C74" s="52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8"/>
      <c r="O74" s="8"/>
      <c r="P74" s="8"/>
      <c r="Q74" s="57"/>
      <c r="R74" s="47" t="s">
        <v>47</v>
      </c>
      <c r="S74" s="48">
        <f>COUNTA($J$31)+COUNTA($H$51)+COUNTA($H$71)</f>
        <v>0</v>
      </c>
      <c r="T74" s="49">
        <f>(IF($J$31&gt;$H$31,1,0))+(IF($H$51&gt;$J$51,1,0))+(IF($H$71&gt;$J$71,1,0))</f>
        <v>0</v>
      </c>
      <c r="U74" s="48">
        <f>(IF($J$31=$H$31,1,0))+(IF($H$51=$J$51,1,0))+(IF($H$71=$J$71,1,0))</f>
        <v>3</v>
      </c>
      <c r="V74" s="50">
        <f>(IF($J$31&lt;$H$31,1,0))+(IF($H$51&lt;$J$51,1,0))+(IF($H$71&lt;$J$71,1,0))</f>
        <v>0</v>
      </c>
      <c r="W74" s="48">
        <f>$J$31+$H$51+$H$71</f>
        <v>0</v>
      </c>
      <c r="X74" s="48">
        <f>$H$31+$J$51+$J$71</f>
        <v>0</v>
      </c>
      <c r="Y74" s="51">
        <f>T74*3+U74*1</f>
        <v>3</v>
      </c>
      <c r="Z74" s="10"/>
    </row>
    <row r="75" spans="1:26" ht="15.75">
      <c r="A75" s="60"/>
      <c r="B75" s="52"/>
      <c r="C75" s="52"/>
      <c r="D75" s="8" t="s">
        <v>54</v>
      </c>
      <c r="E75" s="8"/>
      <c r="F75" s="20"/>
      <c r="G75" s="20"/>
      <c r="H75" s="125">
        <f>SUM(H14:H73)+SUM(J14:J73)</f>
        <v>0</v>
      </c>
      <c r="I75" s="126"/>
      <c r="J75" s="8"/>
      <c r="K75" s="8"/>
      <c r="L75" s="8"/>
      <c r="M75" s="8"/>
      <c r="N75" s="8"/>
      <c r="O75" s="61">
        <f>SUM(O14:O73)</f>
        <v>0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10"/>
    </row>
    <row r="76" spans="1:26" ht="15.75">
      <c r="A76" s="11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10"/>
    </row>
    <row r="77" spans="1:26" ht="15.75">
      <c r="A77" s="14" t="s">
        <v>55</v>
      </c>
      <c r="B77" s="15" t="s">
        <v>56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10"/>
    </row>
    <row r="78" spans="1:26" ht="15.75">
      <c r="A78" s="11"/>
      <c r="B78" s="8" t="s">
        <v>57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10"/>
    </row>
    <row r="79" spans="1:26" ht="15.75">
      <c r="A79" s="11"/>
      <c r="B79" s="8" t="s">
        <v>58</v>
      </c>
      <c r="C79" s="8"/>
      <c r="D79" s="8"/>
      <c r="E79" s="8"/>
      <c r="F79" s="8">
        <v>25</v>
      </c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10"/>
    </row>
    <row r="80" spans="1:26" ht="15.75">
      <c r="A80" s="11"/>
      <c r="B80" s="8" t="s">
        <v>59</v>
      </c>
      <c r="C80" s="8"/>
      <c r="D80" s="8"/>
      <c r="E80" s="8"/>
      <c r="F80" s="8">
        <v>10</v>
      </c>
      <c r="G80" s="8"/>
      <c r="H80" s="8"/>
      <c r="I80" s="8"/>
      <c r="J80" s="8"/>
      <c r="K80" s="8"/>
      <c r="L80" s="8"/>
      <c r="M80" s="8"/>
      <c r="N80" s="8"/>
      <c r="O80" s="62" t="s">
        <v>60</v>
      </c>
      <c r="P80" s="63"/>
      <c r="Q80" s="64"/>
      <c r="R80" s="53"/>
      <c r="S80" s="53"/>
      <c r="T80" s="65"/>
      <c r="U80" s="65"/>
      <c r="V80" s="65"/>
      <c r="W80" s="65"/>
      <c r="X80" s="8"/>
      <c r="Y80" s="8"/>
      <c r="Z80" s="10"/>
    </row>
    <row r="81" spans="1:26" ht="15.75">
      <c r="A81" s="11"/>
      <c r="B81" s="8"/>
      <c r="C81" s="8"/>
      <c r="D81" s="8"/>
      <c r="E81" s="8"/>
      <c r="F81" s="8"/>
      <c r="G81" s="8"/>
      <c r="H81" s="127" t="s">
        <v>14</v>
      </c>
      <c r="I81" s="137"/>
      <c r="J81" s="138"/>
      <c r="K81" s="66"/>
      <c r="L81" s="8"/>
      <c r="M81" s="8"/>
      <c r="N81" s="8"/>
      <c r="O81" s="62" t="s">
        <v>61</v>
      </c>
      <c r="P81" s="63"/>
      <c r="Q81" s="64"/>
      <c r="R81" s="53"/>
      <c r="S81" s="53"/>
      <c r="T81" s="65"/>
      <c r="U81" s="65"/>
      <c r="V81" s="65"/>
      <c r="W81" s="65"/>
      <c r="X81" s="8" t="s">
        <v>62</v>
      </c>
      <c r="Y81" s="8"/>
      <c r="Z81" s="10"/>
    </row>
    <row r="82" spans="1:26" ht="15.75">
      <c r="A82" s="11" t="s">
        <v>63</v>
      </c>
      <c r="B82" s="8"/>
      <c r="C82" s="8"/>
      <c r="D82" s="61" t="s">
        <v>64</v>
      </c>
      <c r="E82" s="61" t="str">
        <f>IF(S15=3,IF(AND(Q15="",Q16="",Q17="",Q18=""),R15,VLOOKUP(1,Q15:R18,2,FALSE)),"A1")</f>
        <v>A1</v>
      </c>
      <c r="F82" s="8"/>
      <c r="G82" s="8"/>
      <c r="H82" s="130"/>
      <c r="I82" s="131"/>
      <c r="J82" s="132"/>
      <c r="K82" s="8"/>
      <c r="L82" s="8"/>
      <c r="M82" s="8"/>
      <c r="N82" s="8"/>
      <c r="O82" s="67"/>
      <c r="P82" s="68" t="s">
        <v>65</v>
      </c>
      <c r="Q82" s="69" t="s">
        <v>66</v>
      </c>
      <c r="R82" s="70" t="s">
        <v>67</v>
      </c>
      <c r="S82" s="70"/>
      <c r="T82" s="133"/>
      <c r="U82" s="133"/>
      <c r="V82" s="133"/>
      <c r="W82" s="133"/>
      <c r="X82" s="8" t="s">
        <v>207</v>
      </c>
      <c r="Y82" s="8"/>
      <c r="Z82" s="10"/>
    </row>
    <row r="83" spans="1:26" ht="15.75">
      <c r="A83" s="11"/>
      <c r="B83" s="8"/>
      <c r="C83" s="8"/>
      <c r="D83" s="61" t="s">
        <v>68</v>
      </c>
      <c r="E83" s="61" t="str">
        <f>IF(S15=3,IF(AND(Q15="",Q16="",Q17="",Q18=""),R16,VLOOKUP(2,Q15:R18,2,FALSE)),"A2")</f>
        <v>A2</v>
      </c>
      <c r="F83" s="8"/>
      <c r="G83" s="8"/>
      <c r="H83" s="130"/>
      <c r="I83" s="131"/>
      <c r="J83" s="132"/>
      <c r="K83" s="8"/>
      <c r="L83" s="8"/>
      <c r="M83" s="8"/>
      <c r="N83" s="8"/>
      <c r="O83" s="114">
        <v>49</v>
      </c>
      <c r="P83" s="115">
        <v>44898</v>
      </c>
      <c r="Q83" s="116">
        <v>0.66666666666666663</v>
      </c>
      <c r="R83" s="117" t="s">
        <v>142</v>
      </c>
      <c r="S83" s="117"/>
      <c r="T83" s="118" t="str">
        <f>E82</f>
        <v>A1</v>
      </c>
      <c r="U83" s="119" t="s">
        <v>17</v>
      </c>
      <c r="V83" s="117" t="str">
        <f>E85</f>
        <v>B2</v>
      </c>
      <c r="W83" s="118"/>
      <c r="X83" s="20"/>
      <c r="Y83" s="20" t="s">
        <v>17</v>
      </c>
      <c r="Z83" s="76"/>
    </row>
    <row r="84" spans="1:26" ht="15.75">
      <c r="A84" s="11" t="s">
        <v>69</v>
      </c>
      <c r="B84" s="8"/>
      <c r="C84" s="8"/>
      <c r="D84" s="61" t="s">
        <v>70</v>
      </c>
      <c r="E84" s="61" t="str">
        <f>IF(S23=3,IF(AND(Q23="",Q24="",Q25="",Q26=""),R23,VLOOKUP(1,Q23:R26,2,FALSE)),"B1")</f>
        <v>B1</v>
      </c>
      <c r="F84" s="8"/>
      <c r="G84" s="8"/>
      <c r="H84" s="130"/>
      <c r="I84" s="131"/>
      <c r="J84" s="132"/>
      <c r="K84" s="8"/>
      <c r="L84" s="8"/>
      <c r="M84" s="8"/>
      <c r="N84" s="8"/>
      <c r="O84" s="77">
        <v>50</v>
      </c>
      <c r="P84" s="120">
        <v>44898</v>
      </c>
      <c r="Q84" s="121">
        <v>0.83333333333333337</v>
      </c>
      <c r="R84" s="122" t="s">
        <v>161</v>
      </c>
      <c r="S84" s="122"/>
      <c r="T84" s="123" t="str">
        <f>E86</f>
        <v>C1</v>
      </c>
      <c r="U84" s="124" t="s">
        <v>17</v>
      </c>
      <c r="V84" s="122" t="str">
        <f>E89</f>
        <v>D2</v>
      </c>
      <c r="W84" s="123"/>
      <c r="X84" s="20"/>
      <c r="Y84" s="20" t="s">
        <v>17</v>
      </c>
      <c r="Z84" s="76"/>
    </row>
    <row r="85" spans="1:26" ht="15.75">
      <c r="A85" s="11"/>
      <c r="B85" s="8"/>
      <c r="C85" s="8"/>
      <c r="D85" s="61" t="s">
        <v>71</v>
      </c>
      <c r="E85" s="61" t="str">
        <f>IF(S23=3,IF(AND(Q23="",Q24="",Q25="",Q26=""),R24,VLOOKUP(2,Q23:R26,2,FALSE)),"B2")</f>
        <v>B2</v>
      </c>
      <c r="F85" s="8"/>
      <c r="G85" s="8"/>
      <c r="H85" s="130"/>
      <c r="I85" s="131"/>
      <c r="J85" s="132"/>
      <c r="K85" s="8"/>
      <c r="L85" s="8"/>
      <c r="M85" s="8"/>
      <c r="N85" s="8"/>
      <c r="O85" s="83">
        <v>51</v>
      </c>
      <c r="P85" s="84">
        <v>44899</v>
      </c>
      <c r="Q85" s="85">
        <v>0.83333333333333337</v>
      </c>
      <c r="R85" s="86" t="s">
        <v>139</v>
      </c>
      <c r="S85" s="86"/>
      <c r="T85" s="87" t="str">
        <f>E84</f>
        <v>B1</v>
      </c>
      <c r="U85" s="88" t="s">
        <v>17</v>
      </c>
      <c r="V85" s="86" t="str">
        <f>E83</f>
        <v>A2</v>
      </c>
      <c r="W85" s="87"/>
      <c r="X85" s="20"/>
      <c r="Y85" s="20" t="s">
        <v>17</v>
      </c>
      <c r="Z85" s="76"/>
    </row>
    <row r="86" spans="1:26" ht="15.75">
      <c r="A86" s="11" t="s">
        <v>72</v>
      </c>
      <c r="B86" s="8"/>
      <c r="C86" s="8"/>
      <c r="D86" s="61" t="s">
        <v>73</v>
      </c>
      <c r="E86" s="61" t="str">
        <f>IF(S31=3,IF(AND(Q31="",Q32="",Q33="",Q34=""),R31,VLOOKUP(1,Q31:R34,2,FALSE)),"C1")</f>
        <v>C1</v>
      </c>
      <c r="F86" s="8"/>
      <c r="G86" s="8"/>
      <c r="H86" s="130"/>
      <c r="I86" s="131"/>
      <c r="J86" s="132"/>
      <c r="K86" s="8"/>
      <c r="L86" s="8"/>
      <c r="M86" s="8"/>
      <c r="N86" s="89"/>
      <c r="O86" s="71">
        <v>52</v>
      </c>
      <c r="P86" s="90">
        <v>44899</v>
      </c>
      <c r="Q86" s="64">
        <v>0.66666666666666663</v>
      </c>
      <c r="R86" s="53" t="s">
        <v>143</v>
      </c>
      <c r="S86" s="53"/>
      <c r="T86" s="65" t="str">
        <f>E88</f>
        <v>D1</v>
      </c>
      <c r="U86" s="91" t="s">
        <v>17</v>
      </c>
      <c r="V86" s="53" t="str">
        <f>E87</f>
        <v>C2</v>
      </c>
      <c r="W86" s="65"/>
      <c r="X86" s="20"/>
      <c r="Y86" s="20" t="s">
        <v>17</v>
      </c>
      <c r="Z86" s="76"/>
    </row>
    <row r="87" spans="1:26" ht="15.75">
      <c r="A87" s="11"/>
      <c r="B87" s="8"/>
      <c r="C87" s="8"/>
      <c r="D87" s="61" t="s">
        <v>74</v>
      </c>
      <c r="E87" s="61" t="str">
        <f>IF(S31=3,IF(AND(Q31="",Q32="",Q33="",Q34=""),R32,VLOOKUP(2,Q31:R34,2,FALSE)),"C2")</f>
        <v>C2</v>
      </c>
      <c r="F87" s="8"/>
      <c r="G87" s="8"/>
      <c r="H87" s="130"/>
      <c r="I87" s="131"/>
      <c r="J87" s="132"/>
      <c r="K87" s="8"/>
      <c r="L87" s="8"/>
      <c r="M87" s="8"/>
      <c r="N87" s="8"/>
      <c r="O87" s="77">
        <v>53</v>
      </c>
      <c r="P87" s="78">
        <v>44900</v>
      </c>
      <c r="Q87" s="79">
        <v>0.66666666666666663</v>
      </c>
      <c r="R87" s="80" t="s">
        <v>149</v>
      </c>
      <c r="S87" s="80"/>
      <c r="T87" s="81" t="str">
        <f>E90</f>
        <v>E1</v>
      </c>
      <c r="U87" s="82" t="s">
        <v>17</v>
      </c>
      <c r="V87" s="80" t="str">
        <f>+E93</f>
        <v>F2</v>
      </c>
      <c r="W87" s="81"/>
      <c r="X87" s="20"/>
      <c r="Y87" s="20" t="s">
        <v>17</v>
      </c>
      <c r="Z87" s="76"/>
    </row>
    <row r="88" spans="1:26" ht="15.75">
      <c r="A88" s="11" t="s">
        <v>75</v>
      </c>
      <c r="B88" s="8"/>
      <c r="C88" s="8"/>
      <c r="D88" s="61" t="s">
        <v>76</v>
      </c>
      <c r="E88" s="61" t="str">
        <f>IF(S39=3,IF(AND(Q39="",Q40="",Q41="",Q42=""),R39,VLOOKUP(1,Q39:R42,2,FALSE)),"D1")</f>
        <v>D1</v>
      </c>
      <c r="F88" s="8"/>
      <c r="G88" s="8"/>
      <c r="H88" s="130"/>
      <c r="I88" s="131"/>
      <c r="J88" s="132"/>
      <c r="K88" s="8"/>
      <c r="L88" s="8"/>
      <c r="M88" s="8"/>
      <c r="N88" s="8"/>
      <c r="O88" s="83">
        <v>54</v>
      </c>
      <c r="P88" s="84">
        <v>44900</v>
      </c>
      <c r="Q88" s="85">
        <v>0.83333333333333337</v>
      </c>
      <c r="R88" s="86" t="s">
        <v>162</v>
      </c>
      <c r="S88" s="86"/>
      <c r="T88" s="87" t="str">
        <f>E94</f>
        <v>G1</v>
      </c>
      <c r="U88" s="88" t="s">
        <v>17</v>
      </c>
      <c r="V88" s="86" t="str">
        <f>E97</f>
        <v>H2</v>
      </c>
      <c r="W88" s="87"/>
      <c r="X88" s="20"/>
      <c r="Y88" s="20" t="s">
        <v>17</v>
      </c>
      <c r="Z88" s="76"/>
    </row>
    <row r="89" spans="1:26" ht="15.75">
      <c r="A89" s="11"/>
      <c r="B89" s="8"/>
      <c r="C89" s="8"/>
      <c r="D89" s="61" t="s">
        <v>77</v>
      </c>
      <c r="E89" s="61" t="str">
        <f>IF(S39=3,IF(AND(Q39="",Q40="",Q41="",Q42=""),R40,VLOOKUP(2,Q39:R42,2,FALSE)),"D2")</f>
        <v>D2</v>
      </c>
      <c r="F89" s="8"/>
      <c r="G89" s="8"/>
      <c r="H89" s="130"/>
      <c r="I89" s="131"/>
      <c r="J89" s="132"/>
      <c r="K89" s="8"/>
      <c r="L89" s="8"/>
      <c r="M89" s="8"/>
      <c r="N89" s="8"/>
      <c r="O89" s="71">
        <v>55</v>
      </c>
      <c r="P89" s="90">
        <v>44901</v>
      </c>
      <c r="Q89" s="64">
        <v>0.66666666666666663</v>
      </c>
      <c r="R89" s="53" t="s">
        <v>147</v>
      </c>
      <c r="S89" s="53"/>
      <c r="T89" s="65" t="str">
        <f>E92</f>
        <v>F1</v>
      </c>
      <c r="U89" s="91" t="s">
        <v>17</v>
      </c>
      <c r="V89" s="53" t="str">
        <f>E91</f>
        <v>E2</v>
      </c>
      <c r="W89" s="65"/>
      <c r="X89" s="20"/>
      <c r="Y89" s="20" t="s">
        <v>17</v>
      </c>
      <c r="Z89" s="76"/>
    </row>
    <row r="90" spans="1:26" ht="15.75">
      <c r="A90" s="11" t="s">
        <v>78</v>
      </c>
      <c r="B90" s="8"/>
      <c r="C90" s="8"/>
      <c r="D90" s="61" t="s">
        <v>79</v>
      </c>
      <c r="E90" s="61" t="str">
        <f>IF(S47=3,IF(AND(Q47="",Q48="",Q49="",Q50=""),R47,VLOOKUP(1,Q47:R50,2,FALSE)),"E1")</f>
        <v>E1</v>
      </c>
      <c r="F90" s="8"/>
      <c r="G90" s="8"/>
      <c r="H90" s="130"/>
      <c r="I90" s="131"/>
      <c r="J90" s="132"/>
      <c r="K90" s="8"/>
      <c r="L90" s="8"/>
      <c r="M90" s="8"/>
      <c r="N90" s="8"/>
      <c r="O90" s="77">
        <v>56</v>
      </c>
      <c r="P90" s="78">
        <v>44901</v>
      </c>
      <c r="Q90" s="79">
        <v>0.83333333333333337</v>
      </c>
      <c r="R90" s="80" t="s">
        <v>146</v>
      </c>
      <c r="S90" s="80"/>
      <c r="T90" s="81" t="str">
        <f>E96</f>
        <v>H1</v>
      </c>
      <c r="U90" s="82" t="s">
        <v>17</v>
      </c>
      <c r="V90" s="80" t="str">
        <f>E95</f>
        <v>G2</v>
      </c>
      <c r="W90" s="81"/>
      <c r="X90" s="20"/>
      <c r="Y90" s="20" t="s">
        <v>17</v>
      </c>
      <c r="Z90" s="76"/>
    </row>
    <row r="91" spans="1:26" ht="15.75">
      <c r="A91" s="11"/>
      <c r="B91" s="8"/>
      <c r="C91" s="8"/>
      <c r="D91" s="61" t="s">
        <v>80</v>
      </c>
      <c r="E91" s="61" t="str">
        <f>IF(S47=3,IF(AND(Q47="",Q48="",Q49="",Q50=""),R48,VLOOKUP(2,Q47:R50,2,FALSE)),"E2")</f>
        <v>E2</v>
      </c>
      <c r="F91" s="8"/>
      <c r="G91" s="8"/>
      <c r="H91" s="130"/>
      <c r="I91" s="131"/>
      <c r="J91" s="132"/>
      <c r="K91" s="8"/>
      <c r="L91" s="8"/>
      <c r="M91" s="8"/>
      <c r="N91" s="8"/>
      <c r="O91" s="91"/>
      <c r="P91" s="90"/>
      <c r="Q91" s="64"/>
      <c r="R91" s="53"/>
      <c r="S91" s="53"/>
      <c r="T91" s="65"/>
      <c r="U91" s="91"/>
      <c r="V91" s="91"/>
      <c r="W91" s="91"/>
      <c r="X91" s="8"/>
      <c r="Y91" s="8"/>
      <c r="Z91" s="10"/>
    </row>
    <row r="92" spans="1:26" ht="15.75">
      <c r="A92" s="11" t="s">
        <v>81</v>
      </c>
      <c r="B92" s="8"/>
      <c r="C92" s="8"/>
      <c r="D92" s="61" t="s">
        <v>82</v>
      </c>
      <c r="E92" s="61" t="str">
        <f>IF(S55=3,IF(AND(Q55="",Q56="",Q57="",Q58=""),R55,VLOOKUP(1,Q55:R58,2,FALSE)),"F1")</f>
        <v>F1</v>
      </c>
      <c r="F92" s="8"/>
      <c r="G92" s="8"/>
      <c r="H92" s="130"/>
      <c r="I92" s="131"/>
      <c r="J92" s="132"/>
      <c r="K92" s="8"/>
      <c r="L92" s="8"/>
      <c r="M92" s="8"/>
      <c r="N92" s="8"/>
      <c r="O92" s="91"/>
      <c r="P92" s="90"/>
      <c r="Q92" s="64"/>
      <c r="R92" s="53"/>
      <c r="S92" s="53"/>
      <c r="T92" s="65"/>
      <c r="U92" s="91"/>
      <c r="V92" s="91"/>
      <c r="W92" s="91"/>
      <c r="X92" s="8"/>
      <c r="Y92" s="8"/>
      <c r="Z92" s="10"/>
    </row>
    <row r="93" spans="1:26" ht="15.75">
      <c r="A93" s="11"/>
      <c r="B93" s="8"/>
      <c r="C93" s="8"/>
      <c r="D93" s="61" t="s">
        <v>83</v>
      </c>
      <c r="E93" s="61" t="str">
        <f>IF(S55=3,IF(AND(Q55="",Q56="",Q57="",Q58=""),R56,VLOOKUP(2,Q55:R58,2,FALSE)),"F2")</f>
        <v>F2</v>
      </c>
      <c r="F93" s="8"/>
      <c r="G93" s="8"/>
      <c r="H93" s="130"/>
      <c r="I93" s="131"/>
      <c r="J93" s="132"/>
      <c r="K93" s="8"/>
      <c r="L93" s="8"/>
      <c r="M93" s="8"/>
      <c r="N93" s="8"/>
      <c r="O93" s="62" t="s">
        <v>84</v>
      </c>
      <c r="P93" s="63"/>
      <c r="Q93" s="64"/>
      <c r="R93" s="53"/>
      <c r="S93" s="53"/>
      <c r="T93" s="65"/>
      <c r="U93" s="65"/>
      <c r="V93" s="65"/>
      <c r="W93" s="65"/>
      <c r="X93" s="8"/>
      <c r="Y93" s="8"/>
      <c r="Z93" s="10"/>
    </row>
    <row r="94" spans="1:26" ht="15.75">
      <c r="A94" s="11" t="s">
        <v>85</v>
      </c>
      <c r="B94" s="8"/>
      <c r="C94" s="8"/>
      <c r="D94" s="61" t="s">
        <v>86</v>
      </c>
      <c r="E94" s="61" t="str">
        <f>IF(S63=3,IF(AND(Q63="",Q64="",Q65="",Q66=""),R63,VLOOKUP(1,Q63:R66,2,FALSE)),"G1")</f>
        <v>G1</v>
      </c>
      <c r="F94" s="8"/>
      <c r="G94" s="8"/>
      <c r="H94" s="130"/>
      <c r="I94" s="131"/>
      <c r="J94" s="132"/>
      <c r="K94" s="8"/>
      <c r="L94" s="8"/>
      <c r="M94" s="8"/>
      <c r="N94" s="8"/>
      <c r="O94" s="62" t="s">
        <v>61</v>
      </c>
      <c r="P94" s="63"/>
      <c r="Q94" s="64"/>
      <c r="R94" s="53"/>
      <c r="S94" s="53"/>
      <c r="T94" s="65"/>
      <c r="U94" s="65"/>
      <c r="V94" s="65"/>
      <c r="W94" s="65"/>
      <c r="X94" s="8" t="s">
        <v>62</v>
      </c>
      <c r="Y94" s="8"/>
      <c r="Z94" s="10"/>
    </row>
    <row r="95" spans="1:26" ht="15.75">
      <c r="A95" s="11"/>
      <c r="B95" s="8"/>
      <c r="C95" s="8"/>
      <c r="D95" s="61" t="s">
        <v>87</v>
      </c>
      <c r="E95" s="61" t="str">
        <f>IF(S63=3,IF(AND(Q63="",Q64="",Q65="",Q66=""),R64,VLOOKUP(2,Q63:R66,2,FALSE)),"G2")</f>
        <v>G2</v>
      </c>
      <c r="F95" s="8"/>
      <c r="G95" s="8"/>
      <c r="H95" s="130"/>
      <c r="I95" s="131"/>
      <c r="J95" s="132"/>
      <c r="K95" s="8"/>
      <c r="L95" s="8"/>
      <c r="M95" s="8"/>
      <c r="N95" s="8"/>
      <c r="O95" s="67"/>
      <c r="P95" s="68" t="s">
        <v>65</v>
      </c>
      <c r="Q95" s="69" t="s">
        <v>66</v>
      </c>
      <c r="R95" s="70" t="s">
        <v>67</v>
      </c>
      <c r="S95" s="70"/>
      <c r="T95" s="133"/>
      <c r="U95" s="133"/>
      <c r="V95" s="133"/>
      <c r="W95" s="133"/>
      <c r="X95" s="8" t="s">
        <v>207</v>
      </c>
      <c r="Y95" s="8"/>
      <c r="Z95" s="10"/>
    </row>
    <row r="96" spans="1:26" ht="15.75">
      <c r="A96" s="11" t="s">
        <v>88</v>
      </c>
      <c r="B96" s="8"/>
      <c r="C96" s="8"/>
      <c r="D96" s="61" t="s">
        <v>89</v>
      </c>
      <c r="E96" s="61" t="str">
        <f>IF(S71=3,IF(AND(Q71="",Q72="",Q73="",Q74=""),R71,VLOOKUP(1,Q71:R74,2,FALSE)),"H1")</f>
        <v>H1</v>
      </c>
      <c r="F96" s="8"/>
      <c r="G96" s="8"/>
      <c r="H96" s="130"/>
      <c r="I96" s="131"/>
      <c r="J96" s="132"/>
      <c r="K96" s="8"/>
      <c r="L96" s="8"/>
      <c r="M96" s="8"/>
      <c r="N96" s="8"/>
      <c r="O96" s="71">
        <v>57</v>
      </c>
      <c r="P96" s="72">
        <v>44904</v>
      </c>
      <c r="Q96" s="73">
        <v>0.83333333333333337</v>
      </c>
      <c r="R96" s="41" t="s">
        <v>146</v>
      </c>
      <c r="S96" s="41"/>
      <c r="T96" s="74" t="str">
        <f>E102</f>
        <v>W49</v>
      </c>
      <c r="U96" s="75" t="s">
        <v>17</v>
      </c>
      <c r="V96" s="41" t="str">
        <f>E103</f>
        <v>W50</v>
      </c>
      <c r="W96" s="74"/>
      <c r="X96" s="20"/>
      <c r="Y96" s="20" t="s">
        <v>17</v>
      </c>
      <c r="Z96" s="76"/>
    </row>
    <row r="97" spans="1:26" ht="15.75">
      <c r="A97" s="11"/>
      <c r="B97" s="8"/>
      <c r="C97" s="8"/>
      <c r="D97" s="61" t="s">
        <v>90</v>
      </c>
      <c r="E97" s="61" t="str">
        <f>IF(S71=3,IF(AND(Q71="",Q72="",Q73="",Q74=""),R72,VLOOKUP(2,Q71:R74,2,FALSE)),"H2")</f>
        <v>H2</v>
      </c>
      <c r="F97" s="8"/>
      <c r="G97" s="8"/>
      <c r="H97" s="130"/>
      <c r="I97" s="131"/>
      <c r="J97" s="132"/>
      <c r="K97" s="8"/>
      <c r="L97" s="8"/>
      <c r="M97" s="8"/>
      <c r="N97" s="8"/>
      <c r="O97" s="77">
        <v>58</v>
      </c>
      <c r="P97" s="78">
        <v>44904</v>
      </c>
      <c r="Q97" s="79">
        <v>0.66666666666666663</v>
      </c>
      <c r="R97" s="80" t="s">
        <v>147</v>
      </c>
      <c r="S97" s="80"/>
      <c r="T97" s="81" t="str">
        <f>E106</f>
        <v>W53</v>
      </c>
      <c r="U97" s="82" t="s">
        <v>17</v>
      </c>
      <c r="V97" s="80" t="str">
        <f>E107</f>
        <v>W54</v>
      </c>
      <c r="W97" s="81"/>
      <c r="X97" s="20"/>
      <c r="Y97" s="20" t="s">
        <v>17</v>
      </c>
      <c r="Z97" s="76"/>
    </row>
    <row r="98" spans="1:26" ht="15.75">
      <c r="A98" s="11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3">
        <v>60</v>
      </c>
      <c r="P98" s="84">
        <v>44905</v>
      </c>
      <c r="Q98" s="85">
        <v>0.66666666666666663</v>
      </c>
      <c r="R98" s="86" t="s">
        <v>143</v>
      </c>
      <c r="S98" s="86"/>
      <c r="T98" s="87" t="str">
        <f>E108</f>
        <v>W55</v>
      </c>
      <c r="U98" s="88" t="s">
        <v>17</v>
      </c>
      <c r="V98" s="86" t="str">
        <f>E109</f>
        <v>W56</v>
      </c>
      <c r="W98" s="87"/>
      <c r="X98" s="20"/>
      <c r="Y98" s="20" t="s">
        <v>17</v>
      </c>
      <c r="Z98" s="76"/>
    </row>
    <row r="99" spans="1:26" ht="15.75">
      <c r="A99" s="11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71">
        <v>59</v>
      </c>
      <c r="P99" s="90">
        <v>44905</v>
      </c>
      <c r="Q99" s="64">
        <v>0.83333333333333337</v>
      </c>
      <c r="R99" s="53" t="s">
        <v>139</v>
      </c>
      <c r="S99" s="53"/>
      <c r="T99" s="65" t="str">
        <f>E104</f>
        <v>W51</v>
      </c>
      <c r="U99" s="91" t="s">
        <v>17</v>
      </c>
      <c r="V99" s="53" t="str">
        <f>E105</f>
        <v>W52</v>
      </c>
      <c r="W99" s="65"/>
      <c r="X99" s="20"/>
      <c r="Y99" s="20" t="s">
        <v>17</v>
      </c>
      <c r="Z99" s="76"/>
    </row>
    <row r="100" spans="1:26" ht="15.75">
      <c r="A100" s="14" t="s">
        <v>91</v>
      </c>
      <c r="B100" s="15" t="s">
        <v>185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3"/>
      <c r="P100" s="92"/>
      <c r="Q100" s="64"/>
      <c r="R100" s="53"/>
      <c r="S100" s="53"/>
      <c r="T100" s="65"/>
      <c r="U100" s="65"/>
      <c r="V100" s="65"/>
      <c r="W100" s="65"/>
      <c r="X100" s="8"/>
      <c r="Y100" s="8"/>
      <c r="Z100" s="10"/>
    </row>
    <row r="101" spans="1:26" ht="15.75">
      <c r="A101" s="11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3"/>
      <c r="P101" s="92"/>
      <c r="Q101" s="64"/>
      <c r="R101" s="53"/>
      <c r="S101" s="53"/>
      <c r="T101" s="65"/>
      <c r="U101" s="65"/>
      <c r="V101" s="65"/>
      <c r="W101" s="65"/>
      <c r="X101" s="8"/>
      <c r="Y101" s="8"/>
      <c r="Z101" s="10"/>
    </row>
    <row r="102" spans="1:26" ht="15.75">
      <c r="A102" s="11"/>
      <c r="B102" s="8"/>
      <c r="C102" s="8"/>
      <c r="D102" s="93" t="s">
        <v>92</v>
      </c>
      <c r="E102" s="94" t="str">
        <f>IF(X83&gt;Z83,T83,IF(X83&lt;Z83,V83,"W49"))</f>
        <v>W49</v>
      </c>
      <c r="F102" s="20"/>
      <c r="G102" s="8"/>
      <c r="H102" s="130"/>
      <c r="I102" s="131"/>
      <c r="J102" s="132"/>
      <c r="K102" s="8"/>
      <c r="L102" s="8"/>
      <c r="M102" s="8"/>
      <c r="N102" s="8"/>
      <c r="O102" s="62" t="s">
        <v>93</v>
      </c>
      <c r="P102" s="63"/>
      <c r="Q102" s="64"/>
      <c r="R102" s="53"/>
      <c r="S102" s="53"/>
      <c r="T102" s="65"/>
      <c r="U102" s="65"/>
      <c r="V102" s="65"/>
      <c r="W102" s="65"/>
      <c r="X102" s="8"/>
      <c r="Y102" s="8"/>
      <c r="Z102" s="10"/>
    </row>
    <row r="103" spans="1:26" ht="15.75">
      <c r="A103" s="11"/>
      <c r="B103" s="8"/>
      <c r="C103" s="8"/>
      <c r="D103" s="93" t="s">
        <v>94</v>
      </c>
      <c r="E103" s="94" t="str">
        <f>IF(X84&gt;Z84,T84,IF(X84&lt;Z84,V84,"W50"))</f>
        <v>W50</v>
      </c>
      <c r="F103" s="20"/>
      <c r="G103" s="8"/>
      <c r="H103" s="130"/>
      <c r="I103" s="131"/>
      <c r="J103" s="132"/>
      <c r="K103" s="8"/>
      <c r="L103" s="8"/>
      <c r="M103" s="8"/>
      <c r="N103" s="8"/>
      <c r="O103" s="62" t="s">
        <v>61</v>
      </c>
      <c r="P103" s="63"/>
      <c r="Q103" s="64"/>
      <c r="R103" s="53"/>
      <c r="S103" s="53"/>
      <c r="T103" s="65"/>
      <c r="U103" s="65"/>
      <c r="V103" s="65"/>
      <c r="W103" s="65"/>
      <c r="X103" s="8" t="s">
        <v>62</v>
      </c>
      <c r="Y103" s="8"/>
      <c r="Z103" s="10"/>
    </row>
    <row r="104" spans="1:26" ht="15.75">
      <c r="A104" s="11"/>
      <c r="B104" s="8"/>
      <c r="C104" s="8"/>
      <c r="D104" s="93" t="s">
        <v>95</v>
      </c>
      <c r="E104" s="94" t="str">
        <f>IF(X85&gt;Z85,T85,IF(X85&lt;Z85,V85,"W51"))</f>
        <v>W51</v>
      </c>
      <c r="F104" s="20"/>
      <c r="G104" s="8"/>
      <c r="H104" s="130"/>
      <c r="I104" s="131"/>
      <c r="J104" s="132"/>
      <c r="K104" s="8"/>
      <c r="L104" s="8"/>
      <c r="M104" s="8"/>
      <c r="N104" s="8"/>
      <c r="O104" s="67"/>
      <c r="P104" s="68" t="s">
        <v>65</v>
      </c>
      <c r="Q104" s="69" t="s">
        <v>66</v>
      </c>
      <c r="R104" s="70" t="s">
        <v>67</v>
      </c>
      <c r="S104" s="70"/>
      <c r="T104" s="133"/>
      <c r="U104" s="133"/>
      <c r="V104" s="133"/>
      <c r="W104" s="133"/>
      <c r="X104" s="8" t="s">
        <v>207</v>
      </c>
      <c r="Y104" s="8"/>
      <c r="Z104" s="10"/>
    </row>
    <row r="105" spans="1:26" ht="15.75">
      <c r="A105" s="11"/>
      <c r="B105" s="8"/>
      <c r="C105" s="8"/>
      <c r="D105" s="93" t="s">
        <v>96</v>
      </c>
      <c r="E105" s="94" t="str">
        <f>IF(X86&gt;Z86,T86,IF(X86&lt;Z86,V86,"W52"))</f>
        <v>W52</v>
      </c>
      <c r="F105" s="20"/>
      <c r="G105" s="8"/>
      <c r="H105" s="130"/>
      <c r="I105" s="131"/>
      <c r="J105" s="132"/>
      <c r="K105" s="8"/>
      <c r="L105" s="8"/>
      <c r="M105" s="8"/>
      <c r="N105" s="8"/>
      <c r="O105" s="71">
        <v>61</v>
      </c>
      <c r="P105" s="72">
        <v>44908</v>
      </c>
      <c r="Q105" s="73">
        <v>0.83333333333333337</v>
      </c>
      <c r="R105" s="41" t="s">
        <v>146</v>
      </c>
      <c r="S105" s="41"/>
      <c r="T105" s="74" t="str">
        <f>E114</f>
        <v>W57</v>
      </c>
      <c r="U105" s="75" t="s">
        <v>17</v>
      </c>
      <c r="V105" s="41" t="str">
        <f>E115</f>
        <v>W58</v>
      </c>
      <c r="W105" s="74"/>
      <c r="X105" s="95"/>
      <c r="Y105" s="20" t="s">
        <v>17</v>
      </c>
      <c r="Z105" s="96"/>
    </row>
    <row r="106" spans="1:26" ht="15.75">
      <c r="A106" s="11"/>
      <c r="B106" s="8"/>
      <c r="C106" s="8"/>
      <c r="D106" s="93" t="s">
        <v>97</v>
      </c>
      <c r="E106" s="94" t="str">
        <f>IF(X87&gt;Z87,T87,IF(X87&lt;Z87,V87,"W53"))</f>
        <v>W53</v>
      </c>
      <c r="F106" s="20"/>
      <c r="G106" s="8"/>
      <c r="H106" s="130"/>
      <c r="I106" s="131"/>
      <c r="J106" s="132"/>
      <c r="K106" s="8"/>
      <c r="L106" s="8"/>
      <c r="M106" s="8"/>
      <c r="N106" s="8"/>
      <c r="O106" s="77">
        <v>62</v>
      </c>
      <c r="P106" s="78">
        <v>44909</v>
      </c>
      <c r="Q106" s="79">
        <v>0.83333333333333337</v>
      </c>
      <c r="R106" s="80" t="s">
        <v>139</v>
      </c>
      <c r="S106" s="80"/>
      <c r="T106" s="81" t="str">
        <f>E116</f>
        <v>W59</v>
      </c>
      <c r="U106" s="82" t="s">
        <v>17</v>
      </c>
      <c r="V106" s="80" t="str">
        <f>E117</f>
        <v>W60</v>
      </c>
      <c r="W106" s="81"/>
      <c r="X106" s="95"/>
      <c r="Y106" s="20" t="s">
        <v>17</v>
      </c>
      <c r="Z106" s="96"/>
    </row>
    <row r="107" spans="1:26" ht="15.75">
      <c r="A107" s="11"/>
      <c r="B107" s="15"/>
      <c r="C107" s="8"/>
      <c r="D107" s="93" t="s">
        <v>98</v>
      </c>
      <c r="E107" s="94" t="str">
        <f>IF(X88&gt;Z88,T88,IF(X88&lt;Z88,V88,"W54"))</f>
        <v>W54</v>
      </c>
      <c r="F107" s="20"/>
      <c r="G107" s="8"/>
      <c r="H107" s="130"/>
      <c r="I107" s="131"/>
      <c r="J107" s="132"/>
      <c r="K107" s="8"/>
      <c r="L107" s="8"/>
      <c r="M107" s="8"/>
      <c r="N107" s="8"/>
      <c r="O107" s="63"/>
      <c r="P107" s="92"/>
      <c r="Q107" s="64"/>
      <c r="R107" s="53"/>
      <c r="S107" s="53"/>
      <c r="T107" s="65"/>
      <c r="U107" s="65"/>
      <c r="V107" s="65"/>
      <c r="W107" s="65"/>
      <c r="X107" s="8"/>
      <c r="Y107" s="8"/>
      <c r="Z107" s="10"/>
    </row>
    <row r="108" spans="1:26" ht="15.75">
      <c r="A108" s="11"/>
      <c r="B108" s="8"/>
      <c r="C108" s="8"/>
      <c r="D108" s="93" t="s">
        <v>99</v>
      </c>
      <c r="E108" s="94" t="str">
        <f>IF(X89&gt;Z89,T89,IF(X89&lt;Z89,V89,"W55"))</f>
        <v>W55</v>
      </c>
      <c r="F108" s="20"/>
      <c r="G108" s="8"/>
      <c r="H108" s="130"/>
      <c r="I108" s="131"/>
      <c r="J108" s="132"/>
      <c r="K108" s="8"/>
      <c r="L108" s="8"/>
      <c r="M108" s="8"/>
      <c r="N108" s="8"/>
      <c r="O108" s="63"/>
      <c r="P108" s="92"/>
      <c r="Q108" s="64"/>
      <c r="R108" s="53"/>
      <c r="S108" s="53"/>
      <c r="T108" s="65"/>
      <c r="U108" s="65"/>
      <c r="V108" s="65"/>
      <c r="W108" s="65"/>
      <c r="X108" s="8"/>
      <c r="Y108" s="8"/>
      <c r="Z108" s="10"/>
    </row>
    <row r="109" spans="1:26" ht="15.75">
      <c r="A109" s="11"/>
      <c r="B109" s="8"/>
      <c r="C109" s="8"/>
      <c r="D109" s="93" t="s">
        <v>100</v>
      </c>
      <c r="E109" s="94" t="str">
        <f>IF(X90&gt;Z90,T90,IF(X90&lt;Z90,V90,"W56"))</f>
        <v>W56</v>
      </c>
      <c r="F109" s="20"/>
      <c r="G109" s="8"/>
      <c r="H109" s="130"/>
      <c r="I109" s="131"/>
      <c r="J109" s="132"/>
      <c r="K109" s="8"/>
      <c r="L109" s="8"/>
      <c r="M109" s="8"/>
      <c r="N109" s="8"/>
      <c r="O109" s="62" t="s">
        <v>163</v>
      </c>
      <c r="P109" s="63"/>
      <c r="Q109" s="64"/>
      <c r="R109" s="53"/>
      <c r="S109" s="53"/>
      <c r="T109" s="65"/>
      <c r="U109" s="65"/>
      <c r="V109" s="65"/>
      <c r="W109" s="65"/>
      <c r="X109" s="8"/>
      <c r="Y109" s="8"/>
      <c r="Z109" s="10"/>
    </row>
    <row r="110" spans="1:26" ht="15.75">
      <c r="A110" s="1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2" t="s">
        <v>61</v>
      </c>
      <c r="P110" s="63"/>
      <c r="Q110" s="64"/>
      <c r="R110" s="53"/>
      <c r="S110" s="53"/>
      <c r="T110" s="65"/>
      <c r="U110" s="65"/>
      <c r="V110" s="65"/>
      <c r="W110" s="65"/>
      <c r="X110" s="8" t="s">
        <v>62</v>
      </c>
      <c r="Y110" s="8"/>
      <c r="Z110" s="10"/>
    </row>
    <row r="111" spans="1:26" ht="15.75">
      <c r="A111" s="11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7"/>
      <c r="P111" s="68" t="s">
        <v>65</v>
      </c>
      <c r="Q111" s="69" t="s">
        <v>66</v>
      </c>
      <c r="R111" s="70" t="s">
        <v>67</v>
      </c>
      <c r="S111" s="70"/>
      <c r="T111" s="133"/>
      <c r="U111" s="133"/>
      <c r="V111" s="133"/>
      <c r="W111" s="133"/>
      <c r="X111" s="8" t="s">
        <v>207</v>
      </c>
      <c r="Y111" s="8"/>
      <c r="Z111" s="10"/>
    </row>
    <row r="112" spans="1:26" ht="15.75">
      <c r="A112" s="97" t="s">
        <v>101</v>
      </c>
      <c r="B112" s="8" t="s">
        <v>186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71">
        <v>63</v>
      </c>
      <c r="P112" s="72">
        <v>44912</v>
      </c>
      <c r="Q112" s="73">
        <v>0.66666666666666663</v>
      </c>
      <c r="R112" s="41" t="s">
        <v>142</v>
      </c>
      <c r="S112" s="41"/>
      <c r="T112" s="74" t="str">
        <f>IF(X105&lt;Z105,T105,IF(X105&gt;Z105,V105,"V61"))</f>
        <v>V61</v>
      </c>
      <c r="U112" s="75" t="s">
        <v>17</v>
      </c>
      <c r="V112" s="41" t="str">
        <f>IF(X106&lt;Z106,T106,IF(X106&gt;Z106,V106,"V62"))</f>
        <v>V62</v>
      </c>
      <c r="W112" s="74"/>
      <c r="X112" s="95"/>
      <c r="Y112" s="20" t="s">
        <v>17</v>
      </c>
      <c r="Z112" s="96"/>
    </row>
    <row r="113" spans="1:26" ht="15.75">
      <c r="A113" s="11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98"/>
      <c r="P113" s="99"/>
      <c r="Q113" s="79"/>
      <c r="R113" s="80"/>
      <c r="S113" s="80"/>
      <c r="T113" s="81"/>
      <c r="U113" s="81"/>
      <c r="V113" s="81"/>
      <c r="W113" s="81"/>
      <c r="X113" s="8"/>
      <c r="Y113" s="8"/>
      <c r="Z113" s="10"/>
    </row>
    <row r="114" spans="1:26" ht="15.75">
      <c r="A114" s="11"/>
      <c r="B114" s="8"/>
      <c r="C114" s="8"/>
      <c r="D114" s="93" t="s">
        <v>102</v>
      </c>
      <c r="E114" s="94" t="str">
        <f>IF(X96&gt;Z96,T96,IF(X96&lt;Z96,V96,"W57"))</f>
        <v>W57</v>
      </c>
      <c r="F114" s="20"/>
      <c r="G114" s="8"/>
      <c r="H114" s="130"/>
      <c r="I114" s="131"/>
      <c r="J114" s="132"/>
      <c r="K114" s="8"/>
      <c r="L114" s="8"/>
      <c r="M114" s="8"/>
      <c r="N114" s="8"/>
      <c r="O114" s="63"/>
      <c r="P114" s="92"/>
      <c r="Q114" s="64"/>
      <c r="R114" s="53"/>
      <c r="S114" s="53"/>
      <c r="T114" s="65"/>
      <c r="U114" s="65"/>
      <c r="V114" s="65"/>
      <c r="W114" s="65"/>
      <c r="X114" s="8"/>
      <c r="Y114" s="8"/>
      <c r="Z114" s="10"/>
    </row>
    <row r="115" spans="1:26" ht="15.75">
      <c r="A115" s="11"/>
      <c r="B115" s="8"/>
      <c r="C115" s="8"/>
      <c r="D115" s="93" t="s">
        <v>103</v>
      </c>
      <c r="E115" s="94" t="str">
        <f>IF(X97&gt;Z97,T97,IF(X97&lt;Z97,V97,"W58"))</f>
        <v>W58</v>
      </c>
      <c r="F115" s="20"/>
      <c r="G115" s="8"/>
      <c r="H115" s="130"/>
      <c r="I115" s="131"/>
      <c r="J115" s="132"/>
      <c r="K115" s="8"/>
      <c r="L115" s="8"/>
      <c r="M115" s="8"/>
      <c r="N115" s="8"/>
      <c r="O115" s="63"/>
      <c r="P115" s="92"/>
      <c r="Q115" s="64"/>
      <c r="R115" s="53"/>
      <c r="S115" s="53"/>
      <c r="T115" s="65"/>
      <c r="U115" s="65"/>
      <c r="V115" s="65"/>
      <c r="W115" s="65"/>
      <c r="X115" s="8"/>
      <c r="Y115" s="8"/>
      <c r="Z115" s="10"/>
    </row>
    <row r="116" spans="1:26" ht="15.75">
      <c r="A116" s="11"/>
      <c r="B116" s="8"/>
      <c r="C116" s="8"/>
      <c r="D116" s="93" t="s">
        <v>104</v>
      </c>
      <c r="E116" s="94" t="str">
        <f>IF(X99&gt;Z99,T99,IF(X99&lt;Z99,V99,"W59"))</f>
        <v>W59</v>
      </c>
      <c r="F116" s="20"/>
      <c r="G116" s="8"/>
      <c r="H116" s="130"/>
      <c r="I116" s="131"/>
      <c r="J116" s="132"/>
      <c r="K116" s="8"/>
      <c r="L116" s="8"/>
      <c r="M116" s="8"/>
      <c r="N116" s="8"/>
      <c r="O116" s="62" t="s">
        <v>105</v>
      </c>
      <c r="P116" s="63"/>
      <c r="Q116" s="64"/>
      <c r="R116" s="53"/>
      <c r="S116" s="53"/>
      <c r="T116" s="65"/>
      <c r="U116" s="65"/>
      <c r="V116" s="65"/>
      <c r="W116" s="65"/>
      <c r="X116" s="8"/>
      <c r="Y116" s="8"/>
      <c r="Z116" s="10"/>
    </row>
    <row r="117" spans="1:26" ht="15.75">
      <c r="A117" s="11"/>
      <c r="B117" s="8"/>
      <c r="C117" s="8"/>
      <c r="D117" s="93" t="s">
        <v>106</v>
      </c>
      <c r="E117" s="94" t="str">
        <f>IF(X98&gt;Z98,T98,IF(X98&lt;Z98,V98,"W60"))</f>
        <v>W60</v>
      </c>
      <c r="F117" s="20"/>
      <c r="G117" s="8"/>
      <c r="H117" s="130"/>
      <c r="I117" s="131"/>
      <c r="J117" s="132"/>
      <c r="K117" s="8"/>
      <c r="L117" s="8"/>
      <c r="M117" s="8"/>
      <c r="N117" s="8"/>
      <c r="O117" s="62" t="s">
        <v>61</v>
      </c>
      <c r="P117" s="63"/>
      <c r="Q117" s="64"/>
      <c r="R117" s="53"/>
      <c r="S117" s="53"/>
      <c r="T117" s="65"/>
      <c r="U117" s="65"/>
      <c r="V117" s="65"/>
      <c r="W117" s="65"/>
      <c r="X117" s="8" t="s">
        <v>62</v>
      </c>
      <c r="Y117" s="8"/>
      <c r="Z117" s="10"/>
    </row>
    <row r="118" spans="1:26" ht="15.75">
      <c r="A118" s="11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7"/>
      <c r="P118" s="68" t="s">
        <v>65</v>
      </c>
      <c r="Q118" s="69" t="s">
        <v>66</v>
      </c>
      <c r="R118" s="70" t="s">
        <v>67</v>
      </c>
      <c r="S118" s="70"/>
      <c r="T118" s="133"/>
      <c r="U118" s="133"/>
      <c r="V118" s="133"/>
      <c r="W118" s="133"/>
      <c r="X118" s="8" t="s">
        <v>207</v>
      </c>
      <c r="Y118" s="8"/>
      <c r="Z118" s="10"/>
    </row>
    <row r="119" spans="1:26" ht="15.75">
      <c r="A119" s="14" t="s">
        <v>107</v>
      </c>
      <c r="B119" s="15" t="s">
        <v>108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71">
        <v>64</v>
      </c>
      <c r="P119" s="72">
        <v>44913</v>
      </c>
      <c r="Q119" s="73">
        <v>0.66666666666666663</v>
      </c>
      <c r="R119" s="41" t="s">
        <v>146</v>
      </c>
      <c r="S119" s="41"/>
      <c r="T119" s="74" t="str">
        <f>IF(X105&gt;Z105,T105,IF(X105&lt;Z105,V105,"W61"))</f>
        <v>W61</v>
      </c>
      <c r="U119" s="75" t="s">
        <v>17</v>
      </c>
      <c r="V119" s="41" t="str">
        <f>IF(X106&gt;Z106,T106,IF(X106&lt;Z106,V106,"W62"))</f>
        <v>W62</v>
      </c>
      <c r="W119" s="74"/>
      <c r="X119" s="95"/>
      <c r="Y119" s="20" t="s">
        <v>17</v>
      </c>
      <c r="Z119" s="10"/>
    </row>
    <row r="120" spans="1:26" ht="15.75">
      <c r="A120" s="14"/>
      <c r="B120" s="15" t="s">
        <v>202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98"/>
      <c r="P120" s="99"/>
      <c r="Q120" s="79"/>
      <c r="R120" s="80"/>
      <c r="S120" s="80"/>
      <c r="T120" s="81"/>
      <c r="U120" s="81"/>
      <c r="V120" s="81"/>
      <c r="W120" s="81"/>
      <c r="X120" s="8"/>
      <c r="Y120" s="8"/>
      <c r="Z120" s="10"/>
    </row>
    <row r="121" spans="1:26" ht="15.75">
      <c r="A121" s="11"/>
      <c r="B121" s="15" t="s">
        <v>187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3"/>
      <c r="P121" s="92"/>
      <c r="Q121" s="64"/>
      <c r="R121" s="53"/>
      <c r="S121" s="53"/>
      <c r="T121" s="65"/>
      <c r="U121" s="65"/>
      <c r="V121" s="65"/>
      <c r="W121" s="65"/>
      <c r="X121" s="8"/>
      <c r="Y121" s="8"/>
      <c r="Z121" s="10"/>
    </row>
    <row r="122" spans="1:26" ht="15.75">
      <c r="A122" s="11"/>
      <c r="B122" s="93" t="s">
        <v>109</v>
      </c>
      <c r="C122" s="8" t="s">
        <v>110</v>
      </c>
      <c r="D122" s="127" t="str">
        <f>IF(X119&gt;Z119,T119,IF(X119&lt;Z119,V119,"W64"))</f>
        <v>W64</v>
      </c>
      <c r="E122" s="129"/>
      <c r="F122" s="8"/>
      <c r="G122" s="8"/>
      <c r="H122" s="130"/>
      <c r="I122" s="131"/>
      <c r="J122" s="132"/>
      <c r="K122" s="8"/>
      <c r="L122" s="8"/>
      <c r="M122" s="8"/>
      <c r="N122" s="8"/>
      <c r="O122" s="63"/>
      <c r="P122" s="92"/>
      <c r="Q122" s="64"/>
      <c r="R122" s="53"/>
      <c r="S122" s="53"/>
      <c r="T122" s="65"/>
      <c r="U122" s="65"/>
      <c r="V122" s="65"/>
      <c r="W122" s="65"/>
      <c r="X122" s="8"/>
      <c r="Y122" s="8"/>
      <c r="Z122" s="10"/>
    </row>
    <row r="123" spans="1:26" ht="15.75">
      <c r="A123" s="11"/>
      <c r="B123" s="8"/>
      <c r="C123" s="8" t="s">
        <v>111</v>
      </c>
      <c r="D123" s="127" t="str">
        <f>IF(X119&lt;Z119,T119,IF(X119&gt;Z119,V119,"V64"))</f>
        <v>V64</v>
      </c>
      <c r="E123" s="129"/>
      <c r="F123" s="8"/>
      <c r="G123" s="8"/>
      <c r="H123" s="130"/>
      <c r="I123" s="131"/>
      <c r="J123" s="132"/>
      <c r="K123" s="8"/>
      <c r="L123" s="8"/>
      <c r="M123" s="8"/>
      <c r="N123" s="8"/>
      <c r="O123" s="63"/>
      <c r="P123" s="92"/>
      <c r="Q123" s="64"/>
      <c r="R123" s="8" t="s">
        <v>112</v>
      </c>
      <c r="S123" s="53"/>
      <c r="T123" s="65"/>
      <c r="U123" s="65"/>
      <c r="V123" s="65"/>
      <c r="W123" s="65"/>
      <c r="X123" s="61">
        <f>SUM(X83:X119)+SUM(Z83:Z119)</f>
        <v>0</v>
      </c>
      <c r="Y123" s="8"/>
      <c r="Z123" s="10"/>
    </row>
    <row r="124" spans="1:26" ht="15.75">
      <c r="A124" s="11"/>
      <c r="B124" s="8"/>
      <c r="C124" s="8" t="s">
        <v>113</v>
      </c>
      <c r="D124" s="127" t="str">
        <f>IF(X112&gt;Z112,T112,IF(X112&lt;Z112,V112,"W63"))</f>
        <v>W63</v>
      </c>
      <c r="E124" s="129"/>
      <c r="F124" s="8"/>
      <c r="G124" s="8"/>
      <c r="H124" s="130"/>
      <c r="I124" s="131"/>
      <c r="J124" s="132"/>
      <c r="K124" s="8"/>
      <c r="L124" s="8"/>
      <c r="M124" s="8"/>
      <c r="N124" s="8"/>
      <c r="O124" s="63"/>
      <c r="P124" s="92"/>
      <c r="Q124" s="64"/>
      <c r="R124" s="53"/>
      <c r="S124" s="53"/>
      <c r="T124" s="65"/>
      <c r="U124" s="65"/>
      <c r="V124" s="65"/>
      <c r="W124" s="65"/>
      <c r="X124" s="8"/>
      <c r="Y124" s="8"/>
      <c r="Z124" s="10"/>
    </row>
    <row r="125" spans="1:26" ht="15.75">
      <c r="A125" s="11"/>
      <c r="B125" s="8"/>
      <c r="C125" s="8" t="s">
        <v>114</v>
      </c>
      <c r="D125" s="127" t="str">
        <f>IF(X112&lt;Z112,T112,IF(X112&gt;Z112,V112,"V63"))</f>
        <v>V63</v>
      </c>
      <c r="E125" s="129"/>
      <c r="F125" s="8"/>
      <c r="G125" s="8"/>
      <c r="H125" s="130"/>
      <c r="I125" s="131"/>
      <c r="J125" s="132"/>
      <c r="K125" s="8"/>
      <c r="L125" s="8"/>
      <c r="M125" s="8"/>
      <c r="N125" s="8"/>
      <c r="O125" s="63"/>
      <c r="P125" s="92"/>
      <c r="Q125" s="64"/>
      <c r="R125" s="53"/>
      <c r="S125" s="53"/>
      <c r="T125" s="65"/>
      <c r="U125" s="65"/>
      <c r="V125" s="65"/>
      <c r="W125" s="65"/>
      <c r="X125" s="8"/>
      <c r="Y125" s="8"/>
      <c r="Z125" s="10"/>
    </row>
    <row r="126" spans="1:26" ht="15.75">
      <c r="A126" s="11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3"/>
      <c r="P126" s="92"/>
      <c r="Q126" s="64"/>
      <c r="R126" s="53"/>
      <c r="S126" s="53"/>
      <c r="T126" s="65"/>
      <c r="U126" s="65"/>
      <c r="V126" s="65"/>
      <c r="W126" s="8"/>
      <c r="X126" s="8"/>
      <c r="Y126" s="8"/>
      <c r="Z126" s="10"/>
    </row>
    <row r="127" spans="1:26" ht="15.75">
      <c r="A127" s="14" t="s">
        <v>115</v>
      </c>
      <c r="B127" s="8" t="s">
        <v>116</v>
      </c>
      <c r="C127" s="8"/>
      <c r="D127" s="8"/>
      <c r="E127" s="8"/>
      <c r="F127" s="8"/>
      <c r="G127" s="8"/>
      <c r="H127" s="25"/>
      <c r="I127" s="26" t="s">
        <v>17</v>
      </c>
      <c r="J127" s="27"/>
      <c r="K127" s="24">
        <f>IF(H127&gt;J127,1,IF(H127&lt;J127,2,3))</f>
        <v>3</v>
      </c>
      <c r="L127" s="8"/>
      <c r="M127" s="45"/>
      <c r="N127" s="29"/>
      <c r="O127" s="45">
        <f>M127+N127</f>
        <v>0</v>
      </c>
      <c r="P127" s="92"/>
      <c r="Q127" s="64"/>
      <c r="R127" s="53"/>
      <c r="S127" s="53"/>
      <c r="T127" s="65"/>
      <c r="U127" s="65"/>
      <c r="V127" s="65"/>
      <c r="W127" s="8"/>
      <c r="X127" s="8"/>
      <c r="Y127" s="8"/>
      <c r="Z127" s="10"/>
    </row>
    <row r="128" spans="1:26" ht="15.75">
      <c r="A128" s="14"/>
      <c r="B128" s="8" t="s">
        <v>188</v>
      </c>
      <c r="C128" s="8"/>
      <c r="D128" s="8"/>
      <c r="E128" s="8"/>
      <c r="F128" s="8"/>
      <c r="G128" s="8"/>
      <c r="H128" s="20"/>
      <c r="I128" s="20"/>
      <c r="J128" s="20"/>
      <c r="K128" s="20"/>
      <c r="L128" s="8"/>
      <c r="M128" s="8"/>
      <c r="N128" s="8"/>
      <c r="O128" s="8"/>
      <c r="P128" s="92"/>
      <c r="Q128" s="64"/>
      <c r="R128" s="53"/>
      <c r="S128" s="53"/>
      <c r="T128" s="65"/>
      <c r="U128" s="65"/>
      <c r="V128" s="65"/>
      <c r="W128" s="8"/>
      <c r="X128" s="8"/>
      <c r="Y128" s="8"/>
      <c r="Z128" s="10"/>
    </row>
    <row r="129" spans="1:26" ht="15.75">
      <c r="A129" s="14"/>
      <c r="B129" s="8"/>
      <c r="C129" s="8"/>
      <c r="D129" s="8"/>
      <c r="E129" s="8"/>
      <c r="F129" s="8"/>
      <c r="G129" s="8"/>
      <c r="H129" s="20"/>
      <c r="I129" s="20"/>
      <c r="J129" s="20"/>
      <c r="K129" s="20"/>
      <c r="L129" s="8"/>
      <c r="M129" s="8"/>
      <c r="N129" s="100"/>
      <c r="O129" s="8"/>
      <c r="P129" s="92"/>
      <c r="Q129" s="64"/>
      <c r="R129" s="53"/>
      <c r="S129" s="53"/>
      <c r="T129" s="65"/>
      <c r="U129" s="65"/>
      <c r="V129" s="65"/>
      <c r="W129" s="8"/>
      <c r="X129" s="8"/>
      <c r="Y129" s="8"/>
      <c r="Z129" s="10"/>
    </row>
    <row r="130" spans="1:26" ht="15.75">
      <c r="A130" s="14" t="s">
        <v>117</v>
      </c>
      <c r="B130" s="8" t="s">
        <v>118</v>
      </c>
      <c r="C130" s="8"/>
      <c r="D130" s="8"/>
      <c r="E130" s="8"/>
      <c r="F130" s="8"/>
      <c r="G130" s="8"/>
      <c r="H130" s="25"/>
      <c r="I130" s="26" t="s">
        <v>17</v>
      </c>
      <c r="J130" s="27"/>
      <c r="K130" s="24">
        <f>IF(H130&gt;J130,1,IF(H130&lt;J130,2,3))</f>
        <v>3</v>
      </c>
      <c r="L130" s="8"/>
      <c r="M130" s="45"/>
      <c r="N130" s="29"/>
      <c r="O130" s="45">
        <f>M130+N130</f>
        <v>0</v>
      </c>
      <c r="P130" s="92"/>
      <c r="Q130" s="64"/>
      <c r="R130" s="53"/>
      <c r="S130" s="53"/>
      <c r="T130" s="65"/>
      <c r="U130" s="65"/>
      <c r="V130" s="65"/>
      <c r="W130" s="8"/>
      <c r="X130" s="8"/>
      <c r="Y130" s="8"/>
      <c r="Z130" s="10"/>
    </row>
    <row r="131" spans="1:26" ht="15.75">
      <c r="A131" s="14"/>
      <c r="B131" s="8" t="s">
        <v>188</v>
      </c>
      <c r="C131" s="8"/>
      <c r="D131" s="8"/>
      <c r="E131" s="8"/>
      <c r="F131" s="8"/>
      <c r="G131" s="8"/>
      <c r="H131" s="20"/>
      <c r="I131" s="20"/>
      <c r="J131" s="20"/>
      <c r="K131" s="20"/>
      <c r="L131" s="8"/>
      <c r="M131" s="8"/>
      <c r="N131" s="100"/>
      <c r="O131" s="8"/>
      <c r="P131" s="92"/>
      <c r="Q131" s="64"/>
      <c r="R131" s="53"/>
      <c r="S131" s="53"/>
      <c r="T131" s="65"/>
      <c r="U131" s="65"/>
      <c r="V131" s="65"/>
      <c r="W131" s="8"/>
      <c r="X131" s="8"/>
      <c r="Y131" s="8"/>
      <c r="Z131" s="10"/>
    </row>
    <row r="132" spans="1:26" ht="15.75">
      <c r="A132" s="11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20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10"/>
    </row>
    <row r="133" spans="1:26" ht="15.75">
      <c r="A133" s="101" t="s">
        <v>119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10"/>
    </row>
    <row r="134" spans="1:26" ht="15.75">
      <c r="A134" s="14" t="s">
        <v>120</v>
      </c>
      <c r="B134" s="15" t="s">
        <v>121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10"/>
    </row>
    <row r="135" spans="1:26" ht="15.75">
      <c r="A135" s="11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10"/>
    </row>
    <row r="136" spans="1:26" ht="15.75">
      <c r="A136" s="11"/>
      <c r="B136" s="8"/>
      <c r="C136" s="8"/>
      <c r="D136" s="127"/>
      <c r="E136" s="128"/>
      <c r="F136" s="129"/>
      <c r="G136" s="8"/>
      <c r="H136" s="130"/>
      <c r="I136" s="131"/>
      <c r="J136" s="132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10"/>
    </row>
    <row r="137" spans="1:26" ht="15.75">
      <c r="A137" s="11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10"/>
    </row>
    <row r="138" spans="1:26" ht="15.75">
      <c r="A138" s="14" t="s">
        <v>122</v>
      </c>
      <c r="B138" s="15" t="s">
        <v>123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10"/>
    </row>
    <row r="139" spans="1:26" ht="15.75">
      <c r="A139" s="11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10"/>
    </row>
    <row r="140" spans="1:26" ht="15.75">
      <c r="A140" s="11"/>
      <c r="B140" s="8"/>
      <c r="C140" s="8"/>
      <c r="D140" s="127"/>
      <c r="E140" s="128"/>
      <c r="F140" s="129"/>
      <c r="G140" s="8"/>
      <c r="H140" s="130"/>
      <c r="I140" s="131"/>
      <c r="J140" s="132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10"/>
    </row>
    <row r="141" spans="1:26" ht="15.75">
      <c r="A141" s="11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10"/>
    </row>
    <row r="142" spans="1:26" ht="15.75">
      <c r="A142" s="97" t="s">
        <v>192</v>
      </c>
      <c r="B142" s="8" t="s">
        <v>198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10"/>
    </row>
    <row r="143" spans="1:26" ht="15.75">
      <c r="A143" s="11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10"/>
    </row>
    <row r="144" spans="1:26" ht="15.75">
      <c r="A144" s="11"/>
      <c r="B144" s="8"/>
      <c r="C144" s="8"/>
      <c r="D144" s="127"/>
      <c r="E144" s="128"/>
      <c r="F144" s="129"/>
      <c r="G144" s="8"/>
      <c r="H144" s="130"/>
      <c r="I144" s="131"/>
      <c r="J144" s="132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10"/>
    </row>
    <row r="145" spans="1:26" ht="15.75">
      <c r="A145" s="11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10"/>
    </row>
    <row r="146" spans="1:26" ht="15.75">
      <c r="A146" s="14" t="s">
        <v>200</v>
      </c>
      <c r="B146" s="15" t="s">
        <v>189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10"/>
    </row>
    <row r="147" spans="1:26" ht="15.75">
      <c r="A147" s="11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10"/>
    </row>
    <row r="148" spans="1:26" ht="15.75">
      <c r="A148" s="11"/>
      <c r="B148" s="8"/>
      <c r="C148" s="8"/>
      <c r="D148" s="127"/>
      <c r="E148" s="128"/>
      <c r="F148" s="129"/>
      <c r="G148" s="8"/>
      <c r="H148" s="130"/>
      <c r="I148" s="131"/>
      <c r="J148" s="132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10"/>
    </row>
    <row r="149" spans="1:26" ht="15.75">
      <c r="A149" s="11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10"/>
    </row>
    <row r="150" spans="1:26" ht="15.75">
      <c r="A150" s="14" t="s">
        <v>199</v>
      </c>
      <c r="B150" s="15" t="s">
        <v>205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10"/>
    </row>
    <row r="151" spans="1:26" ht="15.75">
      <c r="A151" s="11"/>
      <c r="B151" s="8" t="s">
        <v>204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10"/>
    </row>
    <row r="152" spans="1:26" ht="15.75">
      <c r="A152" s="11"/>
      <c r="B152" s="8"/>
      <c r="C152" s="8"/>
      <c r="D152" s="127"/>
      <c r="E152" s="128"/>
      <c r="F152" s="129"/>
      <c r="G152" s="8"/>
      <c r="H152" s="130"/>
      <c r="I152" s="131"/>
      <c r="J152" s="132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10"/>
    </row>
    <row r="153" spans="1:26" ht="15.75">
      <c r="A153" s="11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10"/>
    </row>
    <row r="154" spans="1:26" ht="15.75">
      <c r="A154" s="14" t="s">
        <v>193</v>
      </c>
      <c r="B154" s="15" t="s">
        <v>124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10"/>
    </row>
    <row r="155" spans="1:26" ht="15.75">
      <c r="A155" s="1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10"/>
    </row>
    <row r="156" spans="1:26" ht="15.75">
      <c r="A156" s="11"/>
      <c r="B156" s="8"/>
      <c r="C156" s="8"/>
      <c r="D156" s="127"/>
      <c r="E156" s="128"/>
      <c r="F156" s="129"/>
      <c r="G156" s="8"/>
      <c r="H156" s="130"/>
      <c r="I156" s="131"/>
      <c r="J156" s="132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10"/>
    </row>
    <row r="157" spans="1:26" ht="15.75">
      <c r="A157" s="11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10"/>
    </row>
    <row r="158" spans="1:26" ht="15.75">
      <c r="A158" s="14" t="s">
        <v>194</v>
      </c>
      <c r="B158" s="15" t="s">
        <v>195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10"/>
    </row>
    <row r="159" spans="1:26" ht="15.75">
      <c r="A159" s="11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10"/>
    </row>
    <row r="160" spans="1:26" ht="15.75">
      <c r="A160" s="11"/>
      <c r="B160" s="8"/>
      <c r="C160" s="8"/>
      <c r="D160" s="127"/>
      <c r="E160" s="128"/>
      <c r="F160" s="129"/>
      <c r="G160" s="8"/>
      <c r="H160" s="130"/>
      <c r="I160" s="131"/>
      <c r="J160" s="132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10"/>
    </row>
    <row r="161" spans="1:26" ht="15.75">
      <c r="A161" s="11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10"/>
    </row>
    <row r="162" spans="1:26" ht="15.75">
      <c r="A162" s="14" t="s">
        <v>125</v>
      </c>
      <c r="B162" s="8" t="s">
        <v>126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10"/>
    </row>
    <row r="163" spans="1:26" ht="15.75">
      <c r="A163" s="11"/>
      <c r="B163" s="102" t="s">
        <v>127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10"/>
    </row>
    <row r="164" spans="1:26" ht="15.75">
      <c r="A164" s="11"/>
      <c r="B164" s="8" t="s">
        <v>190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10"/>
    </row>
    <row r="165" spans="1:26" ht="15.75">
      <c r="A165" s="11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 t="s">
        <v>128</v>
      </c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10"/>
    </row>
    <row r="166" spans="1:26" ht="15.75">
      <c r="A166" s="11"/>
      <c r="B166" s="8"/>
      <c r="C166" s="8"/>
      <c r="D166" s="127"/>
      <c r="E166" s="128"/>
      <c r="F166" s="129"/>
      <c r="G166" s="8"/>
      <c r="H166" s="130"/>
      <c r="I166" s="131"/>
      <c r="J166" s="132"/>
      <c r="K166" s="8"/>
      <c r="L166" s="8"/>
      <c r="M166" s="8"/>
      <c r="N166" s="8"/>
      <c r="O166" s="61">
        <f>H75+X123</f>
        <v>0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10"/>
    </row>
    <row r="167" spans="1:26" ht="15.75">
      <c r="A167" s="11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10"/>
    </row>
    <row r="168" spans="1:26" ht="15.75">
      <c r="A168" s="14" t="s">
        <v>129</v>
      </c>
      <c r="B168" s="15" t="s">
        <v>130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10"/>
    </row>
    <row r="169" spans="1:26" ht="15.75">
      <c r="A169" s="11"/>
      <c r="B169" s="15" t="s">
        <v>191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10"/>
    </row>
    <row r="170" spans="1:26" ht="15.75">
      <c r="A170" s="11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10"/>
    </row>
    <row r="171" spans="1:26" ht="15.75">
      <c r="A171" s="11"/>
      <c r="B171" s="8"/>
      <c r="C171" s="8"/>
      <c r="D171" s="127"/>
      <c r="E171" s="128"/>
      <c r="F171" s="129"/>
      <c r="G171" s="8"/>
      <c r="H171" s="130"/>
      <c r="I171" s="131"/>
      <c r="J171" s="132"/>
      <c r="K171" s="8"/>
      <c r="L171" s="8"/>
      <c r="M171" s="8"/>
      <c r="N171" s="8"/>
      <c r="O171" s="61">
        <f>SUM(H82:H125)+SUM(H135:H171)+O127+O130</f>
        <v>0</v>
      </c>
      <c r="P171" s="103" t="s">
        <v>131</v>
      </c>
      <c r="Q171" s="104">
        <f>O75+O171</f>
        <v>0</v>
      </c>
      <c r="R171" s="8"/>
      <c r="S171" s="8" t="s">
        <v>203</v>
      </c>
      <c r="T171" s="8"/>
      <c r="U171" s="8"/>
      <c r="V171" s="8"/>
      <c r="W171" s="8"/>
      <c r="X171" s="8"/>
      <c r="Y171" s="8"/>
      <c r="Z171" s="10"/>
    </row>
    <row r="172" spans="1:26" ht="15.75">
      <c r="A172" s="11"/>
      <c r="B172" s="8"/>
      <c r="C172" s="8"/>
      <c r="D172" s="8"/>
      <c r="E172" s="8"/>
      <c r="F172" s="8"/>
      <c r="G172" s="8"/>
      <c r="H172" s="38"/>
      <c r="I172" s="38"/>
      <c r="J172" s="38"/>
      <c r="K172" s="8"/>
      <c r="L172" s="8"/>
      <c r="M172" s="8"/>
      <c r="N172" s="8"/>
      <c r="O172" s="8"/>
      <c r="P172" s="103"/>
      <c r="Q172" s="108"/>
      <c r="R172" s="8"/>
      <c r="S172" s="8" t="s">
        <v>206</v>
      </c>
      <c r="T172" s="8"/>
      <c r="U172" s="8"/>
      <c r="V172" s="8"/>
      <c r="W172" s="8"/>
      <c r="X172" s="8"/>
      <c r="Y172" s="8"/>
      <c r="Z172" s="10"/>
    </row>
    <row r="173" spans="1:26" ht="16.5" thickBot="1">
      <c r="A173" s="105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7"/>
    </row>
  </sheetData>
  <mergeCells count="67">
    <mergeCell ref="H92:J92"/>
    <mergeCell ref="H93:J93"/>
    <mergeCell ref="H94:J94"/>
    <mergeCell ref="B3:F3"/>
    <mergeCell ref="I3:O3"/>
    <mergeCell ref="B5:G5"/>
    <mergeCell ref="B6:G6"/>
    <mergeCell ref="H13:J13"/>
    <mergeCell ref="M13:O13"/>
    <mergeCell ref="H91:J91"/>
    <mergeCell ref="H81:J81"/>
    <mergeCell ref="H82:J82"/>
    <mergeCell ref="H87:J87"/>
    <mergeCell ref="H88:J88"/>
    <mergeCell ref="H89:J89"/>
    <mergeCell ref="H90:J90"/>
    <mergeCell ref="T82:W82"/>
    <mergeCell ref="H83:J83"/>
    <mergeCell ref="H84:J84"/>
    <mergeCell ref="H85:J85"/>
    <mergeCell ref="H86:J86"/>
    <mergeCell ref="H95:J95"/>
    <mergeCell ref="T95:W95"/>
    <mergeCell ref="H107:J107"/>
    <mergeCell ref="H108:J108"/>
    <mergeCell ref="H109:J109"/>
    <mergeCell ref="T104:W104"/>
    <mergeCell ref="H105:J105"/>
    <mergeCell ref="H97:J97"/>
    <mergeCell ref="H102:J102"/>
    <mergeCell ref="H103:J103"/>
    <mergeCell ref="H104:J104"/>
    <mergeCell ref="H106:J106"/>
    <mergeCell ref="H96:J96"/>
    <mergeCell ref="H123:J123"/>
    <mergeCell ref="D124:E124"/>
    <mergeCell ref="H124:J124"/>
    <mergeCell ref="T111:W111"/>
    <mergeCell ref="H115:J115"/>
    <mergeCell ref="H116:J116"/>
    <mergeCell ref="H117:J117"/>
    <mergeCell ref="T118:W118"/>
    <mergeCell ref="H114:J114"/>
    <mergeCell ref="D171:F171"/>
    <mergeCell ref="H171:J171"/>
    <mergeCell ref="D156:F156"/>
    <mergeCell ref="H156:J156"/>
    <mergeCell ref="D148:F148"/>
    <mergeCell ref="H148:J148"/>
    <mergeCell ref="D166:F166"/>
    <mergeCell ref="H166:J166"/>
    <mergeCell ref="H75:I75"/>
    <mergeCell ref="D144:F144"/>
    <mergeCell ref="H144:J144"/>
    <mergeCell ref="D160:F160"/>
    <mergeCell ref="H160:J160"/>
    <mergeCell ref="D152:F152"/>
    <mergeCell ref="H152:J152"/>
    <mergeCell ref="D125:E125"/>
    <mergeCell ref="H125:J125"/>
    <mergeCell ref="D136:F136"/>
    <mergeCell ref="H136:J136"/>
    <mergeCell ref="D140:F140"/>
    <mergeCell ref="H140:J140"/>
    <mergeCell ref="D122:E122"/>
    <mergeCell ref="H122:J122"/>
    <mergeCell ref="D123:E123"/>
  </mergeCells>
  <pageMargins left="0.27559055118110237" right="0.27559055118110237" top="0.47244094488188981" bottom="0.47244094488188981" header="0.31496062992125984" footer="0.31496062992125984"/>
  <pageSetup paperSize="9" scale="51" fitToHeight="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workbookViewId="0">
      <selection activeCell="E31" sqref="E31"/>
    </sheetView>
  </sheetViews>
  <sheetFormatPr defaultRowHeight="15"/>
  <cols>
    <col min="1" max="1" width="9" bestFit="1" customWidth="1"/>
    <col min="2" max="2" width="22.28515625" bestFit="1" customWidth="1"/>
    <col min="3" max="3" width="5.7109375" style="112" customWidth="1"/>
    <col min="4" max="4" width="2.7109375" style="112" customWidth="1"/>
    <col min="5" max="5" width="5.7109375" style="112" customWidth="1"/>
    <col min="6" max="6" width="2.7109375" style="112" customWidth="1"/>
    <col min="7" max="7" width="6.7109375" style="112" customWidth="1"/>
    <col min="9" max="9" width="9" bestFit="1" customWidth="1"/>
    <col min="10" max="10" width="22.28515625" bestFit="1" customWidth="1"/>
    <col min="11" max="11" width="5.7109375" style="112" customWidth="1"/>
    <col min="12" max="12" width="2.7109375" style="112" customWidth="1"/>
    <col min="13" max="13" width="5.7109375" style="112" customWidth="1"/>
    <col min="14" max="14" width="2.7109375" style="112" customWidth="1"/>
    <col min="15" max="15" width="6.7109375" style="112" customWidth="1"/>
    <col min="17" max="17" width="9" bestFit="1" customWidth="1"/>
    <col min="18" max="18" width="22.28515625" bestFit="1" customWidth="1"/>
    <col min="19" max="19" width="5.7109375" style="112" customWidth="1"/>
    <col min="20" max="20" width="2.7109375" style="112" customWidth="1"/>
    <col min="21" max="21" width="5.7109375" style="112" customWidth="1"/>
    <col min="22" max="22" width="2.7109375" style="112" customWidth="1"/>
    <col min="23" max="23" width="6.7109375" style="112" customWidth="1"/>
  </cols>
  <sheetData>
    <row r="1" spans="1:23">
      <c r="A1" t="s">
        <v>131</v>
      </c>
      <c r="I1" t="s">
        <v>208</v>
      </c>
      <c r="Q1" t="s">
        <v>209</v>
      </c>
    </row>
    <row r="2" spans="1:23">
      <c r="A2" t="s">
        <v>174</v>
      </c>
      <c r="B2" t="s">
        <v>171</v>
      </c>
      <c r="C2" s="112">
        <v>48</v>
      </c>
      <c r="D2" s="112" t="s">
        <v>172</v>
      </c>
      <c r="E2" s="112">
        <v>15</v>
      </c>
      <c r="F2" s="113" t="s">
        <v>173</v>
      </c>
      <c r="G2" s="112">
        <f t="shared" ref="G2:G18" si="0">C2*E2</f>
        <v>720</v>
      </c>
      <c r="I2" t="s">
        <v>174</v>
      </c>
      <c r="J2" t="s">
        <v>171</v>
      </c>
      <c r="K2" s="112">
        <v>48</v>
      </c>
      <c r="L2" s="112" t="s">
        <v>172</v>
      </c>
      <c r="M2" s="112">
        <v>15</v>
      </c>
      <c r="N2" s="113" t="s">
        <v>173</v>
      </c>
      <c r="O2" s="112">
        <f t="shared" ref="O2:O12" si="1">K2*M2</f>
        <v>720</v>
      </c>
      <c r="V2" s="113"/>
    </row>
    <row r="3" spans="1:23">
      <c r="A3" t="s">
        <v>55</v>
      </c>
      <c r="B3" t="s">
        <v>60</v>
      </c>
      <c r="C3" s="112">
        <v>16</v>
      </c>
      <c r="D3" s="112" t="s">
        <v>172</v>
      </c>
      <c r="E3" s="112">
        <v>35</v>
      </c>
      <c r="F3" s="112" t="s">
        <v>173</v>
      </c>
      <c r="G3" s="112">
        <f t="shared" si="0"/>
        <v>560</v>
      </c>
      <c r="I3" t="s">
        <v>55</v>
      </c>
      <c r="J3" t="s">
        <v>60</v>
      </c>
      <c r="K3" s="112">
        <v>16</v>
      </c>
      <c r="L3" s="112" t="s">
        <v>172</v>
      </c>
      <c r="M3" s="112">
        <v>35</v>
      </c>
      <c r="N3" s="112" t="s">
        <v>173</v>
      </c>
      <c r="O3" s="112">
        <f t="shared" si="1"/>
        <v>560</v>
      </c>
    </row>
    <row r="4" spans="1:23">
      <c r="A4" t="s">
        <v>91</v>
      </c>
      <c r="B4" t="s">
        <v>84</v>
      </c>
      <c r="C4" s="112">
        <v>8</v>
      </c>
      <c r="D4" s="112" t="s">
        <v>172</v>
      </c>
      <c r="E4" s="112">
        <v>50</v>
      </c>
      <c r="F4" s="113" t="s">
        <v>173</v>
      </c>
      <c r="G4" s="112">
        <f t="shared" si="0"/>
        <v>400</v>
      </c>
      <c r="N4" s="113"/>
      <c r="Q4" t="s">
        <v>91</v>
      </c>
      <c r="R4" t="s">
        <v>84</v>
      </c>
      <c r="S4" s="112">
        <v>8</v>
      </c>
      <c r="T4" s="112" t="s">
        <v>172</v>
      </c>
      <c r="U4" s="112">
        <v>50</v>
      </c>
      <c r="V4" s="113" t="s">
        <v>173</v>
      </c>
      <c r="W4" s="112">
        <f t="shared" ref="W4:W9" si="2">S4*U4</f>
        <v>400</v>
      </c>
    </row>
    <row r="5" spans="1:23">
      <c r="A5" t="s">
        <v>101</v>
      </c>
      <c r="B5" t="s">
        <v>175</v>
      </c>
      <c r="C5" s="112">
        <v>4</v>
      </c>
      <c r="D5" s="112" t="s">
        <v>172</v>
      </c>
      <c r="E5" s="112">
        <v>75</v>
      </c>
      <c r="F5" s="113" t="s">
        <v>173</v>
      </c>
      <c r="G5" s="112">
        <f t="shared" si="0"/>
        <v>300</v>
      </c>
      <c r="N5" s="113"/>
      <c r="Q5" t="s">
        <v>101</v>
      </c>
      <c r="R5" t="s">
        <v>175</v>
      </c>
      <c r="S5" s="112">
        <v>4</v>
      </c>
      <c r="T5" s="112" t="s">
        <v>172</v>
      </c>
      <c r="U5" s="112">
        <v>75</v>
      </c>
      <c r="V5" s="113" t="s">
        <v>173</v>
      </c>
      <c r="W5" s="112">
        <f t="shared" si="2"/>
        <v>300</v>
      </c>
    </row>
    <row r="6" spans="1:23">
      <c r="A6" t="s">
        <v>107</v>
      </c>
      <c r="B6" t="s">
        <v>176</v>
      </c>
      <c r="C6" s="112">
        <v>2</v>
      </c>
      <c r="D6" s="112" t="s">
        <v>172</v>
      </c>
      <c r="E6" s="112">
        <v>150</v>
      </c>
      <c r="F6" s="113" t="s">
        <v>173</v>
      </c>
      <c r="G6" s="112">
        <f t="shared" si="0"/>
        <v>300</v>
      </c>
      <c r="N6" s="113"/>
      <c r="Q6" t="s">
        <v>107</v>
      </c>
      <c r="R6" t="s">
        <v>176</v>
      </c>
      <c r="S6" s="112">
        <v>2</v>
      </c>
      <c r="T6" s="112" t="s">
        <v>172</v>
      </c>
      <c r="U6" s="112">
        <v>150</v>
      </c>
      <c r="V6" s="113" t="s">
        <v>173</v>
      </c>
      <c r="W6" s="112">
        <f t="shared" si="2"/>
        <v>300</v>
      </c>
    </row>
    <row r="7" spans="1:23">
      <c r="C7" s="112">
        <v>2</v>
      </c>
      <c r="D7" s="112" t="s">
        <v>172</v>
      </c>
      <c r="E7" s="112">
        <v>100</v>
      </c>
      <c r="F7" s="113" t="s">
        <v>173</v>
      </c>
      <c r="G7" s="112">
        <f t="shared" si="0"/>
        <v>200</v>
      </c>
      <c r="N7" s="113"/>
      <c r="S7" s="112">
        <v>2</v>
      </c>
      <c r="T7" s="112" t="s">
        <v>172</v>
      </c>
      <c r="U7" s="112">
        <v>100</v>
      </c>
      <c r="V7" s="113" t="s">
        <v>173</v>
      </c>
      <c r="W7" s="112">
        <f t="shared" si="2"/>
        <v>200</v>
      </c>
    </row>
    <row r="8" spans="1:23">
      <c r="A8" t="s">
        <v>115</v>
      </c>
      <c r="B8" t="s">
        <v>177</v>
      </c>
      <c r="C8" s="112">
        <v>1</v>
      </c>
      <c r="D8" s="112" t="s">
        <v>172</v>
      </c>
      <c r="E8" s="112">
        <v>35</v>
      </c>
      <c r="F8" s="113" t="s">
        <v>173</v>
      </c>
      <c r="G8" s="112">
        <f t="shared" si="0"/>
        <v>35</v>
      </c>
      <c r="N8" s="113"/>
      <c r="Q8" t="s">
        <v>115</v>
      </c>
      <c r="R8" t="s">
        <v>177</v>
      </c>
      <c r="S8" s="112">
        <v>1</v>
      </c>
      <c r="T8" s="112" t="s">
        <v>172</v>
      </c>
      <c r="U8" s="112">
        <v>35</v>
      </c>
      <c r="V8" s="113" t="s">
        <v>173</v>
      </c>
      <c r="W8" s="112">
        <f t="shared" si="2"/>
        <v>35</v>
      </c>
    </row>
    <row r="9" spans="1:23">
      <c r="A9" t="s">
        <v>117</v>
      </c>
      <c r="B9" t="s">
        <v>178</v>
      </c>
      <c r="C9" s="112">
        <v>1</v>
      </c>
      <c r="D9" s="112" t="s">
        <v>172</v>
      </c>
      <c r="E9" s="112">
        <v>35</v>
      </c>
      <c r="F9" s="113" t="s">
        <v>173</v>
      </c>
      <c r="G9" s="112">
        <f t="shared" si="0"/>
        <v>35</v>
      </c>
      <c r="N9" s="113"/>
      <c r="Q9" t="s">
        <v>117</v>
      </c>
      <c r="R9" t="s">
        <v>178</v>
      </c>
      <c r="S9" s="112">
        <v>1</v>
      </c>
      <c r="T9" s="112" t="s">
        <v>172</v>
      </c>
      <c r="U9" s="112">
        <v>35</v>
      </c>
      <c r="V9" s="113" t="s">
        <v>173</v>
      </c>
      <c r="W9" s="112">
        <f t="shared" si="2"/>
        <v>35</v>
      </c>
    </row>
    <row r="10" spans="1:23">
      <c r="A10" t="s">
        <v>120</v>
      </c>
      <c r="B10" t="s">
        <v>179</v>
      </c>
      <c r="C10" s="112">
        <v>1</v>
      </c>
      <c r="D10" s="112" t="s">
        <v>172</v>
      </c>
      <c r="E10" s="112">
        <v>50</v>
      </c>
      <c r="F10" s="113" t="s">
        <v>173</v>
      </c>
      <c r="G10" s="112">
        <f t="shared" si="0"/>
        <v>50</v>
      </c>
      <c r="I10" t="s">
        <v>120</v>
      </c>
      <c r="J10" t="s">
        <v>179</v>
      </c>
      <c r="K10" s="112">
        <v>1</v>
      </c>
      <c r="L10" s="112" t="s">
        <v>172</v>
      </c>
      <c r="M10" s="112">
        <v>50</v>
      </c>
      <c r="N10" s="113" t="s">
        <v>173</v>
      </c>
      <c r="O10" s="112">
        <f t="shared" si="1"/>
        <v>50</v>
      </c>
      <c r="V10" s="113"/>
    </row>
    <row r="11" spans="1:23">
      <c r="A11" t="s">
        <v>122</v>
      </c>
      <c r="B11" t="s">
        <v>180</v>
      </c>
      <c r="C11" s="112">
        <v>1</v>
      </c>
      <c r="D11" s="112" t="s">
        <v>172</v>
      </c>
      <c r="E11" s="112">
        <v>50</v>
      </c>
      <c r="F11" s="113" t="s">
        <v>173</v>
      </c>
      <c r="G11" s="112">
        <f t="shared" si="0"/>
        <v>50</v>
      </c>
      <c r="I11" t="s">
        <v>122</v>
      </c>
      <c r="J11" t="s">
        <v>180</v>
      </c>
      <c r="K11" s="112">
        <v>1</v>
      </c>
      <c r="L11" s="112" t="s">
        <v>172</v>
      </c>
      <c r="M11" s="112">
        <v>50</v>
      </c>
      <c r="N11" s="113" t="s">
        <v>173</v>
      </c>
      <c r="O11" s="112">
        <f t="shared" si="1"/>
        <v>50</v>
      </c>
      <c r="V11" s="113"/>
    </row>
    <row r="12" spans="1:23">
      <c r="A12" t="s">
        <v>192</v>
      </c>
      <c r="B12" t="s">
        <v>196</v>
      </c>
      <c r="C12" s="112">
        <v>1</v>
      </c>
      <c r="D12" s="112" t="s">
        <v>172</v>
      </c>
      <c r="E12" s="112">
        <v>50</v>
      </c>
      <c r="F12" s="113" t="s">
        <v>173</v>
      </c>
      <c r="G12" s="112">
        <f t="shared" si="0"/>
        <v>50</v>
      </c>
      <c r="I12" t="s">
        <v>192</v>
      </c>
      <c r="J12" t="s">
        <v>196</v>
      </c>
      <c r="K12" s="112">
        <v>1</v>
      </c>
      <c r="L12" s="112" t="s">
        <v>172</v>
      </c>
      <c r="M12" s="112">
        <v>50</v>
      </c>
      <c r="N12" s="113" t="s">
        <v>173</v>
      </c>
      <c r="O12" s="112">
        <f t="shared" si="1"/>
        <v>50</v>
      </c>
      <c r="V12" s="113"/>
    </row>
    <row r="13" spans="1:23">
      <c r="A13" t="s">
        <v>200</v>
      </c>
      <c r="B13" t="s">
        <v>182</v>
      </c>
      <c r="C13" s="112">
        <v>1</v>
      </c>
      <c r="D13" s="112" t="s">
        <v>172</v>
      </c>
      <c r="E13" s="112">
        <v>50</v>
      </c>
      <c r="F13" s="113" t="s">
        <v>173</v>
      </c>
      <c r="G13" s="112">
        <f>C13*E13</f>
        <v>50</v>
      </c>
      <c r="I13" t="s">
        <v>200</v>
      </c>
      <c r="J13" t="s">
        <v>182</v>
      </c>
      <c r="K13" s="112">
        <v>1</v>
      </c>
      <c r="L13" s="112" t="s">
        <v>172</v>
      </c>
      <c r="M13" s="112">
        <v>50</v>
      </c>
      <c r="N13" s="113" t="s">
        <v>173</v>
      </c>
      <c r="O13" s="112">
        <f>K13*M13</f>
        <v>50</v>
      </c>
      <c r="V13" s="113"/>
    </row>
    <row r="14" spans="1:23">
      <c r="A14" t="s">
        <v>199</v>
      </c>
      <c r="B14" t="s">
        <v>201</v>
      </c>
      <c r="C14" s="112">
        <v>1</v>
      </c>
      <c r="D14" s="112" t="s">
        <v>172</v>
      </c>
      <c r="E14" s="112">
        <v>50</v>
      </c>
      <c r="F14" s="113" t="s">
        <v>173</v>
      </c>
      <c r="G14" s="112">
        <f>C14*E14</f>
        <v>50</v>
      </c>
      <c r="N14" s="113"/>
      <c r="Q14" t="s">
        <v>199</v>
      </c>
      <c r="R14" t="s">
        <v>201</v>
      </c>
      <c r="S14" s="112">
        <v>1</v>
      </c>
      <c r="T14" s="112" t="s">
        <v>172</v>
      </c>
      <c r="U14" s="112">
        <v>50</v>
      </c>
      <c r="V14" s="113" t="s">
        <v>173</v>
      </c>
      <c r="W14" s="112">
        <f>S14*U14</f>
        <v>50</v>
      </c>
    </row>
    <row r="15" spans="1:23">
      <c r="A15" t="s">
        <v>193</v>
      </c>
      <c r="B15" t="s">
        <v>181</v>
      </c>
      <c r="C15" s="112">
        <v>1</v>
      </c>
      <c r="D15" s="112" t="s">
        <v>172</v>
      </c>
      <c r="E15" s="112">
        <v>50</v>
      </c>
      <c r="F15" s="113" t="s">
        <v>173</v>
      </c>
      <c r="G15" s="112">
        <f t="shared" ref="G15:G16" si="3">C15*E15</f>
        <v>50</v>
      </c>
      <c r="N15" s="113"/>
      <c r="Q15" t="s">
        <v>193</v>
      </c>
      <c r="R15" t="s">
        <v>181</v>
      </c>
      <c r="S15" s="112">
        <v>1</v>
      </c>
      <c r="T15" s="112" t="s">
        <v>172</v>
      </c>
      <c r="U15" s="112">
        <v>50</v>
      </c>
      <c r="V15" s="113" t="s">
        <v>173</v>
      </c>
      <c r="W15" s="112">
        <f t="shared" ref="W15:W18" si="4">S15*U15</f>
        <v>50</v>
      </c>
    </row>
    <row r="16" spans="1:23">
      <c r="A16" t="s">
        <v>194</v>
      </c>
      <c r="B16" t="s">
        <v>197</v>
      </c>
      <c r="C16" s="112">
        <v>1</v>
      </c>
      <c r="D16" s="112" t="s">
        <v>172</v>
      </c>
      <c r="E16" s="112">
        <v>50</v>
      </c>
      <c r="F16" s="113" t="s">
        <v>173</v>
      </c>
      <c r="G16" s="112">
        <f t="shared" si="3"/>
        <v>50</v>
      </c>
      <c r="N16" s="113"/>
      <c r="Q16" t="s">
        <v>194</v>
      </c>
      <c r="R16" t="s">
        <v>197</v>
      </c>
      <c r="S16" s="112">
        <v>1</v>
      </c>
      <c r="T16" s="112" t="s">
        <v>172</v>
      </c>
      <c r="U16" s="112">
        <v>50</v>
      </c>
      <c r="V16" s="113" t="s">
        <v>173</v>
      </c>
      <c r="W16" s="112">
        <f t="shared" si="4"/>
        <v>50</v>
      </c>
    </row>
    <row r="17" spans="1:23">
      <c r="A17" t="s">
        <v>125</v>
      </c>
      <c r="B17" t="s">
        <v>183</v>
      </c>
      <c r="C17" s="112">
        <v>1</v>
      </c>
      <c r="D17" s="112" t="s">
        <v>172</v>
      </c>
      <c r="E17" s="112">
        <v>50</v>
      </c>
      <c r="F17" s="113" t="s">
        <v>173</v>
      </c>
      <c r="G17" s="112">
        <f t="shared" si="0"/>
        <v>50</v>
      </c>
      <c r="N17" s="113"/>
      <c r="Q17" t="s">
        <v>125</v>
      </c>
      <c r="R17" t="s">
        <v>183</v>
      </c>
      <c r="S17" s="112">
        <v>1</v>
      </c>
      <c r="T17" s="112" t="s">
        <v>172</v>
      </c>
      <c r="U17" s="112">
        <v>50</v>
      </c>
      <c r="V17" s="113" t="s">
        <v>173</v>
      </c>
      <c r="W17" s="112">
        <f t="shared" si="4"/>
        <v>50</v>
      </c>
    </row>
    <row r="18" spans="1:23">
      <c r="A18" t="s">
        <v>129</v>
      </c>
      <c r="B18" t="s">
        <v>184</v>
      </c>
      <c r="C18" s="112">
        <v>1</v>
      </c>
      <c r="D18" s="112" t="s">
        <v>172</v>
      </c>
      <c r="E18" s="112">
        <v>50</v>
      </c>
      <c r="F18" s="113" t="s">
        <v>173</v>
      </c>
      <c r="G18" s="112">
        <f t="shared" si="0"/>
        <v>50</v>
      </c>
      <c r="N18" s="113"/>
      <c r="Q18" t="s">
        <v>129</v>
      </c>
      <c r="R18" t="s">
        <v>184</v>
      </c>
      <c r="S18" s="112">
        <v>1</v>
      </c>
      <c r="T18" s="112" t="s">
        <v>172</v>
      </c>
      <c r="U18" s="112">
        <v>50</v>
      </c>
      <c r="V18" s="113" t="s">
        <v>173</v>
      </c>
      <c r="W18" s="112">
        <f t="shared" si="4"/>
        <v>50</v>
      </c>
    </row>
    <row r="19" spans="1:23">
      <c r="D19" s="112" t="s">
        <v>172</v>
      </c>
      <c r="F19" s="113" t="s">
        <v>173</v>
      </c>
      <c r="N19" s="113"/>
      <c r="T19" s="112" t="s">
        <v>172</v>
      </c>
      <c r="V19" s="113" t="s">
        <v>173</v>
      </c>
    </row>
    <row r="22" spans="1:23">
      <c r="G22" s="112">
        <f>SUM(G2:G21)</f>
        <v>3000</v>
      </c>
      <c r="O22" s="112">
        <f>SUM(O2:O21)</f>
        <v>1480</v>
      </c>
      <c r="W22" s="112">
        <f>SUM(W2:W21)</f>
        <v>1520</v>
      </c>
    </row>
    <row r="25" spans="1:23">
      <c r="A25" s="111" t="s">
        <v>165</v>
      </c>
    </row>
    <row r="26" spans="1:23">
      <c r="A26" t="s">
        <v>166</v>
      </c>
    </row>
    <row r="27" spans="1:23">
      <c r="A27" t="s">
        <v>167</v>
      </c>
    </row>
    <row r="28" spans="1:23">
      <c r="A28" t="s">
        <v>168</v>
      </c>
    </row>
    <row r="29" spans="1:23">
      <c r="A29" t="s">
        <v>169</v>
      </c>
    </row>
    <row r="30" spans="1:23">
      <c r="A30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</vt:lpstr>
      <vt:lpstr>Blad2</vt:lpstr>
      <vt:lpstr>Invul!Afdrukbereik</vt:lpstr>
    </vt:vector>
  </TitlesOfParts>
  <Company>Gemeente Leeuwarden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Wierenga, Jelle</dc:creator>
  <cp:lastModifiedBy>Wierenga, Jelle</cp:lastModifiedBy>
  <cp:lastPrinted>2022-10-25T13:02:15Z</cp:lastPrinted>
  <dcterms:created xsi:type="dcterms:W3CDTF">2018-05-25T07:45:04Z</dcterms:created>
  <dcterms:modified xsi:type="dcterms:W3CDTF">2022-10-31T08:26:35Z</dcterms:modified>
</cp:coreProperties>
</file>