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KW-KE\2026\"/>
    </mc:Choice>
  </mc:AlternateContent>
  <xr:revisionPtr revIDLastSave="0" documentId="8_{5155467B-E5E6-4C46-929B-97B830F675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ul" sheetId="1" r:id="rId1"/>
    <sheet name="Blad2" sheetId="2" r:id="rId2"/>
  </sheets>
  <definedNames>
    <definedName name="_xlnm.Print_Area" localSheetId="0">Invul!$A$1:$Z$246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" l="1"/>
  <c r="S16" i="1"/>
  <c r="S17" i="1"/>
  <c r="S18" i="1"/>
  <c r="W18" i="2"/>
  <c r="W17" i="2"/>
  <c r="W16" i="2"/>
  <c r="W15" i="2"/>
  <c r="W10" i="2"/>
  <c r="W9" i="2"/>
  <c r="W8" i="2"/>
  <c r="W7" i="2"/>
  <c r="W6" i="2"/>
  <c r="G18" i="2"/>
  <c r="G14" i="2"/>
  <c r="G3" i="2"/>
  <c r="E189" i="1"/>
  <c r="V186" i="1" s="1"/>
  <c r="E188" i="1"/>
  <c r="T186" i="1" s="1"/>
  <c r="E187" i="1"/>
  <c r="V185" i="1" s="1"/>
  <c r="E186" i="1"/>
  <c r="T185" i="1" s="1"/>
  <c r="E175" i="1"/>
  <c r="V176" i="1" s="1"/>
  <c r="E174" i="1"/>
  <c r="T176" i="1" s="1"/>
  <c r="E169" i="1"/>
  <c r="V162" i="1" s="1"/>
  <c r="E168" i="1"/>
  <c r="V163" i="1" s="1"/>
  <c r="E167" i="1"/>
  <c r="T162" i="1" s="1"/>
  <c r="E165" i="1"/>
  <c r="V160" i="1" s="1"/>
  <c r="E164" i="1"/>
  <c r="T160" i="1" s="1"/>
  <c r="E163" i="1"/>
  <c r="V161" i="1" s="1"/>
  <c r="E162" i="1"/>
  <c r="T161" i="1" s="1"/>
  <c r="E159" i="1"/>
  <c r="V158" i="1" s="1"/>
  <c r="E158" i="1"/>
  <c r="V157" i="1" s="1"/>
  <c r="E157" i="1"/>
  <c r="T158" i="1" s="1"/>
  <c r="E156" i="1"/>
  <c r="V156" i="1" s="1"/>
  <c r="E155" i="1"/>
  <c r="T157" i="1" s="1"/>
  <c r="D198" i="1"/>
  <c r="D197" i="1"/>
  <c r="D196" i="1"/>
  <c r="D195" i="1"/>
  <c r="V199" i="1"/>
  <c r="T199" i="1"/>
  <c r="V192" i="1"/>
  <c r="T192" i="1"/>
  <c r="E181" i="1"/>
  <c r="V179" i="1" s="1"/>
  <c r="E180" i="1"/>
  <c r="T179" i="1" s="1"/>
  <c r="E179" i="1"/>
  <c r="V177" i="1" s="1"/>
  <c r="E178" i="1"/>
  <c r="T177" i="1" s="1"/>
  <c r="E177" i="1"/>
  <c r="V178" i="1" s="1"/>
  <c r="E176" i="1"/>
  <c r="T178" i="1" s="1"/>
  <c r="E166" i="1"/>
  <c r="T163" i="1" s="1"/>
  <c r="E161" i="1"/>
  <c r="V159" i="1" s="1"/>
  <c r="E160" i="1"/>
  <c r="T159" i="1" s="1"/>
  <c r="E154" i="1"/>
  <c r="T156" i="1" s="1"/>
  <c r="X106" i="1"/>
  <c r="W106" i="1"/>
  <c r="V106" i="1"/>
  <c r="U106" i="1"/>
  <c r="T106" i="1"/>
  <c r="S106" i="1"/>
  <c r="X105" i="1"/>
  <c r="W105" i="1"/>
  <c r="V105" i="1"/>
  <c r="U105" i="1"/>
  <c r="T105" i="1"/>
  <c r="S105" i="1"/>
  <c r="X104" i="1"/>
  <c r="W104" i="1"/>
  <c r="V104" i="1"/>
  <c r="U104" i="1"/>
  <c r="T104" i="1"/>
  <c r="S104" i="1"/>
  <c r="X103" i="1"/>
  <c r="W103" i="1"/>
  <c r="V103" i="1"/>
  <c r="U103" i="1"/>
  <c r="T103" i="1"/>
  <c r="S103" i="1"/>
  <c r="E149" i="1" s="1"/>
  <c r="X98" i="1"/>
  <c r="W98" i="1"/>
  <c r="V98" i="1"/>
  <c r="U98" i="1"/>
  <c r="T98" i="1"/>
  <c r="S98" i="1"/>
  <c r="X97" i="1"/>
  <c r="W97" i="1"/>
  <c r="V97" i="1"/>
  <c r="U97" i="1"/>
  <c r="T97" i="1"/>
  <c r="S97" i="1"/>
  <c r="X96" i="1"/>
  <c r="W96" i="1"/>
  <c r="V96" i="1"/>
  <c r="U96" i="1"/>
  <c r="T96" i="1"/>
  <c r="S96" i="1"/>
  <c r="X95" i="1"/>
  <c r="W95" i="1"/>
  <c r="V95" i="1"/>
  <c r="U95" i="1"/>
  <c r="T95" i="1"/>
  <c r="S95" i="1"/>
  <c r="E146" i="1" s="1"/>
  <c r="X90" i="1"/>
  <c r="W90" i="1"/>
  <c r="V90" i="1"/>
  <c r="U90" i="1"/>
  <c r="T90" i="1"/>
  <c r="S90" i="1"/>
  <c r="X89" i="1"/>
  <c r="W89" i="1"/>
  <c r="V89" i="1"/>
  <c r="U89" i="1"/>
  <c r="T89" i="1"/>
  <c r="S89" i="1"/>
  <c r="X88" i="1"/>
  <c r="W88" i="1"/>
  <c r="V88" i="1"/>
  <c r="U88" i="1"/>
  <c r="T88" i="1"/>
  <c r="S88" i="1"/>
  <c r="X87" i="1"/>
  <c r="W87" i="1"/>
  <c r="V87" i="1"/>
  <c r="U87" i="1"/>
  <c r="T87" i="1"/>
  <c r="S87" i="1"/>
  <c r="E142" i="1" s="1"/>
  <c r="V127" i="1" s="1"/>
  <c r="X82" i="1"/>
  <c r="W82" i="1"/>
  <c r="V82" i="1"/>
  <c r="U82" i="1"/>
  <c r="T82" i="1"/>
  <c r="S82" i="1"/>
  <c r="X81" i="1"/>
  <c r="W81" i="1"/>
  <c r="V81" i="1"/>
  <c r="U81" i="1"/>
  <c r="T81" i="1"/>
  <c r="S81" i="1"/>
  <c r="X80" i="1"/>
  <c r="W80" i="1"/>
  <c r="V80" i="1"/>
  <c r="U80" i="1"/>
  <c r="T80" i="1"/>
  <c r="S80" i="1"/>
  <c r="X79" i="1"/>
  <c r="W79" i="1"/>
  <c r="V79" i="1"/>
  <c r="U79" i="1"/>
  <c r="T79" i="1"/>
  <c r="S79" i="1"/>
  <c r="E140" i="1" s="1"/>
  <c r="S74" i="1"/>
  <c r="S73" i="1"/>
  <c r="S72" i="1"/>
  <c r="S71" i="1"/>
  <c r="E137" i="1" s="1"/>
  <c r="S66" i="1"/>
  <c r="S65" i="1"/>
  <c r="S64" i="1"/>
  <c r="S63" i="1"/>
  <c r="E134" i="1" s="1"/>
  <c r="S58" i="1"/>
  <c r="S57" i="1"/>
  <c r="S56" i="1"/>
  <c r="S55" i="1"/>
  <c r="E131" i="1" s="1"/>
  <c r="X50" i="1"/>
  <c r="W50" i="1"/>
  <c r="V50" i="1"/>
  <c r="U50" i="1"/>
  <c r="T50" i="1"/>
  <c r="S50" i="1"/>
  <c r="S49" i="1"/>
  <c r="X48" i="1"/>
  <c r="W48" i="1"/>
  <c r="V48" i="1"/>
  <c r="U48" i="1"/>
  <c r="T48" i="1"/>
  <c r="S48" i="1"/>
  <c r="S47" i="1"/>
  <c r="E128" i="1" s="1"/>
  <c r="X42" i="1"/>
  <c r="W42" i="1"/>
  <c r="V42" i="1"/>
  <c r="U42" i="1"/>
  <c r="T42" i="1"/>
  <c r="S42" i="1"/>
  <c r="S41" i="1"/>
  <c r="X40" i="1"/>
  <c r="W40" i="1"/>
  <c r="V40" i="1"/>
  <c r="U40" i="1"/>
  <c r="T40" i="1"/>
  <c r="S40" i="1"/>
  <c r="S39" i="1"/>
  <c r="E125" i="1" s="1"/>
  <c r="S34" i="1"/>
  <c r="S33" i="1"/>
  <c r="S32" i="1"/>
  <c r="S31" i="1"/>
  <c r="E122" i="1" s="1"/>
  <c r="X26" i="1"/>
  <c r="W26" i="1"/>
  <c r="V26" i="1"/>
  <c r="U26" i="1"/>
  <c r="T26" i="1"/>
  <c r="S26" i="1"/>
  <c r="S25" i="1"/>
  <c r="X24" i="1"/>
  <c r="W24" i="1"/>
  <c r="V24" i="1"/>
  <c r="U24" i="1"/>
  <c r="T24" i="1"/>
  <c r="S24" i="1"/>
  <c r="S23" i="1"/>
  <c r="E119" i="1" s="1"/>
  <c r="X17" i="1"/>
  <c r="W17" i="1"/>
  <c r="V17" i="1"/>
  <c r="U17" i="1"/>
  <c r="T17" i="1"/>
  <c r="T16" i="1"/>
  <c r="X15" i="1"/>
  <c r="W15" i="1"/>
  <c r="V15" i="1"/>
  <c r="U15" i="1"/>
  <c r="T15" i="1"/>
  <c r="E116" i="1"/>
  <c r="H106" i="1"/>
  <c r="G104" i="1"/>
  <c r="E104" i="1"/>
  <c r="G103" i="1"/>
  <c r="E103" i="1"/>
  <c r="G102" i="1"/>
  <c r="E102" i="1"/>
  <c r="G101" i="1"/>
  <c r="E101" i="1"/>
  <c r="O104" i="1"/>
  <c r="K104" i="1"/>
  <c r="O103" i="1"/>
  <c r="K103" i="1"/>
  <c r="O102" i="1"/>
  <c r="K102" i="1"/>
  <c r="O101" i="1"/>
  <c r="K101" i="1"/>
  <c r="G99" i="1"/>
  <c r="E99" i="1"/>
  <c r="G98" i="1"/>
  <c r="E98" i="1"/>
  <c r="O99" i="1"/>
  <c r="K99" i="1"/>
  <c r="O98" i="1"/>
  <c r="K98" i="1"/>
  <c r="G92" i="1"/>
  <c r="E92" i="1"/>
  <c r="G91" i="1"/>
  <c r="E91" i="1"/>
  <c r="O92" i="1"/>
  <c r="K92" i="1"/>
  <c r="O91" i="1"/>
  <c r="K91" i="1"/>
  <c r="G75" i="1"/>
  <c r="E75" i="1"/>
  <c r="G74" i="1"/>
  <c r="E74" i="1"/>
  <c r="O75" i="1"/>
  <c r="K75" i="1"/>
  <c r="O74" i="1"/>
  <c r="K74" i="1"/>
  <c r="G72" i="1"/>
  <c r="E72" i="1"/>
  <c r="G71" i="1"/>
  <c r="E71" i="1"/>
  <c r="G70" i="1"/>
  <c r="E70" i="1"/>
  <c r="G69" i="1"/>
  <c r="E69" i="1"/>
  <c r="O72" i="1"/>
  <c r="K72" i="1"/>
  <c r="O71" i="1"/>
  <c r="K71" i="1"/>
  <c r="O70" i="1"/>
  <c r="K70" i="1"/>
  <c r="O69" i="1"/>
  <c r="K69" i="1"/>
  <c r="G67" i="1"/>
  <c r="E67" i="1"/>
  <c r="G66" i="1"/>
  <c r="E66" i="1"/>
  <c r="O67" i="1"/>
  <c r="K67" i="1"/>
  <c r="O66" i="1"/>
  <c r="K66" i="1"/>
  <c r="G59" i="1"/>
  <c r="E59" i="1"/>
  <c r="O59" i="1"/>
  <c r="K59" i="1"/>
  <c r="G55" i="1"/>
  <c r="E55" i="1"/>
  <c r="G50" i="1"/>
  <c r="E50" i="1"/>
  <c r="G47" i="1"/>
  <c r="E47" i="1"/>
  <c r="O47" i="1"/>
  <c r="K47" i="1"/>
  <c r="G44" i="1"/>
  <c r="E44" i="1"/>
  <c r="G43" i="1"/>
  <c r="E43" i="1"/>
  <c r="G41" i="1"/>
  <c r="E41" i="1"/>
  <c r="G40" i="1"/>
  <c r="E40" i="1"/>
  <c r="G39" i="1"/>
  <c r="E39" i="1"/>
  <c r="G38" i="1"/>
  <c r="E38" i="1"/>
  <c r="E37" i="1"/>
  <c r="G37" i="1"/>
  <c r="O41" i="1"/>
  <c r="K41" i="1"/>
  <c r="O40" i="1"/>
  <c r="K40" i="1"/>
  <c r="O39" i="1"/>
  <c r="K39" i="1"/>
  <c r="O38" i="1"/>
  <c r="K38" i="1"/>
  <c r="O37" i="1"/>
  <c r="K37" i="1"/>
  <c r="G35" i="1"/>
  <c r="E35" i="1"/>
  <c r="O35" i="1"/>
  <c r="K35" i="1"/>
  <c r="W5" i="2"/>
  <c r="W4" i="2"/>
  <c r="O14" i="2"/>
  <c r="O13" i="2"/>
  <c r="O12" i="2"/>
  <c r="O11" i="2"/>
  <c r="O3" i="2"/>
  <c r="O2" i="2"/>
  <c r="X202" i="1"/>
  <c r="G16" i="2"/>
  <c r="G15" i="2"/>
  <c r="G13" i="2"/>
  <c r="G17" i="2"/>
  <c r="G12" i="2"/>
  <c r="G11" i="2"/>
  <c r="G10" i="2"/>
  <c r="G9" i="2"/>
  <c r="G8" i="2"/>
  <c r="G7" i="2"/>
  <c r="G6" i="2"/>
  <c r="G5" i="2"/>
  <c r="G4" i="2"/>
  <c r="G2" i="2"/>
  <c r="G22" i="2" l="1"/>
  <c r="W22" i="2"/>
  <c r="E143" i="1"/>
  <c r="E141" i="1"/>
  <c r="T131" i="1" s="1"/>
  <c r="E144" i="1"/>
  <c r="T132" i="1" s="1"/>
  <c r="E145" i="1"/>
  <c r="T128" i="1" s="1"/>
  <c r="E121" i="1"/>
  <c r="V120" i="1" s="1"/>
  <c r="E147" i="1"/>
  <c r="T124" i="1" s="1"/>
  <c r="E148" i="1"/>
  <c r="V128" i="1" s="1"/>
  <c r="E132" i="1"/>
  <c r="T125" i="1" s="1"/>
  <c r="E138" i="1"/>
  <c r="T122" i="1" s="1"/>
  <c r="E139" i="1"/>
  <c r="V121" i="1" s="1"/>
  <c r="Y15" i="1"/>
  <c r="Y95" i="1"/>
  <c r="Y80" i="1"/>
  <c r="Y82" i="1"/>
  <c r="Y88" i="1"/>
  <c r="Y96" i="1"/>
  <c r="Y98" i="1"/>
  <c r="Y103" i="1"/>
  <c r="Y90" i="1"/>
  <c r="Y106" i="1"/>
  <c r="Y104" i="1"/>
  <c r="Y105" i="1"/>
  <c r="Y79" i="1"/>
  <c r="Y87" i="1"/>
  <c r="Y81" i="1"/>
  <c r="Y97" i="1"/>
  <c r="Y89" i="1"/>
  <c r="O22" i="2"/>
  <c r="O207" i="1"/>
  <c r="K207" i="1"/>
  <c r="O204" i="1"/>
  <c r="K204" i="1"/>
  <c r="O96" i="1"/>
  <c r="K96" i="1"/>
  <c r="G96" i="1"/>
  <c r="E96" i="1"/>
  <c r="X74" i="1"/>
  <c r="W74" i="1"/>
  <c r="V74" i="1"/>
  <c r="U74" i="1"/>
  <c r="T74" i="1"/>
  <c r="O97" i="1"/>
  <c r="K97" i="1"/>
  <c r="G97" i="1"/>
  <c r="E97" i="1"/>
  <c r="X73" i="1"/>
  <c r="W73" i="1"/>
  <c r="V73" i="1"/>
  <c r="U73" i="1"/>
  <c r="T73" i="1"/>
  <c r="O94" i="1"/>
  <c r="K94" i="1"/>
  <c r="G94" i="1"/>
  <c r="E94" i="1"/>
  <c r="X72" i="1"/>
  <c r="W72" i="1"/>
  <c r="V72" i="1"/>
  <c r="U72" i="1"/>
  <c r="T72" i="1"/>
  <c r="O95" i="1"/>
  <c r="K95" i="1"/>
  <c r="G95" i="1"/>
  <c r="E95" i="1"/>
  <c r="X71" i="1"/>
  <c r="W71" i="1"/>
  <c r="V71" i="1"/>
  <c r="U71" i="1"/>
  <c r="T71" i="1"/>
  <c r="E135" i="1"/>
  <c r="O84" i="1"/>
  <c r="K84" i="1"/>
  <c r="G84" i="1"/>
  <c r="E84" i="1"/>
  <c r="O85" i="1"/>
  <c r="K85" i="1"/>
  <c r="G85" i="1"/>
  <c r="E85" i="1"/>
  <c r="O88" i="1"/>
  <c r="K88" i="1"/>
  <c r="G88" i="1"/>
  <c r="E88" i="1"/>
  <c r="O87" i="1"/>
  <c r="K87" i="1"/>
  <c r="G87" i="1"/>
  <c r="E87" i="1"/>
  <c r="X66" i="1"/>
  <c r="W66" i="1"/>
  <c r="V66" i="1"/>
  <c r="U66" i="1"/>
  <c r="T66" i="1"/>
  <c r="X65" i="1"/>
  <c r="W65" i="1"/>
  <c r="V65" i="1"/>
  <c r="U65" i="1"/>
  <c r="T65" i="1"/>
  <c r="O89" i="1"/>
  <c r="K89" i="1"/>
  <c r="G89" i="1"/>
  <c r="E89" i="1"/>
  <c r="X64" i="1"/>
  <c r="W64" i="1"/>
  <c r="V64" i="1"/>
  <c r="U64" i="1"/>
  <c r="T64" i="1"/>
  <c r="O90" i="1"/>
  <c r="K90" i="1"/>
  <c r="G90" i="1"/>
  <c r="E90" i="1"/>
  <c r="X63" i="1"/>
  <c r="W63" i="1"/>
  <c r="V63" i="1"/>
  <c r="U63" i="1"/>
  <c r="T63" i="1"/>
  <c r="E133" i="1"/>
  <c r="O80" i="1"/>
  <c r="K80" i="1"/>
  <c r="G80" i="1"/>
  <c r="E80" i="1"/>
  <c r="O81" i="1"/>
  <c r="K81" i="1"/>
  <c r="G81" i="1"/>
  <c r="E81" i="1"/>
  <c r="O78" i="1"/>
  <c r="K78" i="1"/>
  <c r="G78" i="1"/>
  <c r="E78" i="1"/>
  <c r="O77" i="1"/>
  <c r="K77" i="1"/>
  <c r="G77" i="1"/>
  <c r="E77" i="1"/>
  <c r="X58" i="1"/>
  <c r="W58" i="1"/>
  <c r="V58" i="1"/>
  <c r="U58" i="1"/>
  <c r="T58" i="1"/>
  <c r="O82" i="1"/>
  <c r="K82" i="1"/>
  <c r="G82" i="1"/>
  <c r="E82" i="1"/>
  <c r="X57" i="1"/>
  <c r="W57" i="1"/>
  <c r="V57" i="1"/>
  <c r="U57" i="1"/>
  <c r="T57" i="1"/>
  <c r="O83" i="1"/>
  <c r="K83" i="1"/>
  <c r="G83" i="1"/>
  <c r="E83" i="1"/>
  <c r="X56" i="1"/>
  <c r="W56" i="1"/>
  <c r="V56" i="1"/>
  <c r="U56" i="1"/>
  <c r="T56" i="1"/>
  <c r="X55" i="1"/>
  <c r="W55" i="1"/>
  <c r="V55" i="1"/>
  <c r="U55" i="1"/>
  <c r="T55" i="1"/>
  <c r="E130" i="1"/>
  <c r="O61" i="1"/>
  <c r="K61" i="1"/>
  <c r="G61" i="1"/>
  <c r="E61" i="1"/>
  <c r="O64" i="1"/>
  <c r="K64" i="1"/>
  <c r="G64" i="1"/>
  <c r="E64" i="1"/>
  <c r="O65" i="1"/>
  <c r="K65" i="1"/>
  <c r="G65" i="1"/>
  <c r="E65" i="1"/>
  <c r="O56" i="1"/>
  <c r="K56" i="1"/>
  <c r="G56" i="1"/>
  <c r="E56" i="1"/>
  <c r="O60" i="1"/>
  <c r="K60" i="1"/>
  <c r="G60" i="1"/>
  <c r="E60" i="1"/>
  <c r="X49" i="1"/>
  <c r="W49" i="1"/>
  <c r="V49" i="1"/>
  <c r="U49" i="1"/>
  <c r="T49" i="1"/>
  <c r="O62" i="1"/>
  <c r="K62" i="1"/>
  <c r="G62" i="1"/>
  <c r="E62" i="1"/>
  <c r="X47" i="1"/>
  <c r="W47" i="1"/>
  <c r="V47" i="1"/>
  <c r="U47" i="1"/>
  <c r="T47" i="1"/>
  <c r="E126" i="1"/>
  <c r="O55" i="1"/>
  <c r="K55" i="1"/>
  <c r="O50" i="1"/>
  <c r="K50" i="1"/>
  <c r="O57" i="1"/>
  <c r="K57" i="1"/>
  <c r="G57" i="1"/>
  <c r="E57" i="1"/>
  <c r="O51" i="1"/>
  <c r="K51" i="1"/>
  <c r="G51" i="1"/>
  <c r="E51" i="1"/>
  <c r="O54" i="1"/>
  <c r="K54" i="1"/>
  <c r="G54" i="1"/>
  <c r="E54" i="1"/>
  <c r="X41" i="1"/>
  <c r="W41" i="1"/>
  <c r="V41" i="1"/>
  <c r="U41" i="1"/>
  <c r="T41" i="1"/>
  <c r="O53" i="1"/>
  <c r="K53" i="1"/>
  <c r="G53" i="1"/>
  <c r="E53" i="1"/>
  <c r="X39" i="1"/>
  <c r="W39" i="1"/>
  <c r="V39" i="1"/>
  <c r="U39" i="1"/>
  <c r="T39" i="1"/>
  <c r="E124" i="1"/>
  <c r="O43" i="1"/>
  <c r="K43" i="1"/>
  <c r="O46" i="1"/>
  <c r="K46" i="1"/>
  <c r="G46" i="1"/>
  <c r="E46" i="1"/>
  <c r="O49" i="1"/>
  <c r="K49" i="1"/>
  <c r="G49" i="1"/>
  <c r="E49" i="1"/>
  <c r="O44" i="1"/>
  <c r="K44" i="1"/>
  <c r="X34" i="1"/>
  <c r="W34" i="1"/>
  <c r="V34" i="1"/>
  <c r="U34" i="1"/>
  <c r="T34" i="1"/>
  <c r="O30" i="1"/>
  <c r="K30" i="1"/>
  <c r="G30" i="1"/>
  <c r="E30" i="1"/>
  <c r="X33" i="1"/>
  <c r="W33" i="1"/>
  <c r="V33" i="1"/>
  <c r="U33" i="1"/>
  <c r="T33" i="1"/>
  <c r="O33" i="1"/>
  <c r="K33" i="1"/>
  <c r="G33" i="1"/>
  <c r="E33" i="1"/>
  <c r="X32" i="1"/>
  <c r="W32" i="1"/>
  <c r="V32" i="1"/>
  <c r="U32" i="1"/>
  <c r="T32" i="1"/>
  <c r="X31" i="1"/>
  <c r="W31" i="1"/>
  <c r="V31" i="1"/>
  <c r="U31" i="1"/>
  <c r="T31" i="1"/>
  <c r="E120" i="1"/>
  <c r="O34" i="1"/>
  <c r="K34" i="1"/>
  <c r="G34" i="1"/>
  <c r="E34" i="1"/>
  <c r="O31" i="1"/>
  <c r="K31" i="1"/>
  <c r="G31" i="1"/>
  <c r="E31" i="1"/>
  <c r="O29" i="1"/>
  <c r="K29" i="1"/>
  <c r="G29" i="1"/>
  <c r="E29" i="1"/>
  <c r="O25" i="1"/>
  <c r="K25" i="1"/>
  <c r="G25" i="1"/>
  <c r="E25" i="1"/>
  <c r="O26" i="1"/>
  <c r="K26" i="1"/>
  <c r="G26" i="1"/>
  <c r="E26" i="1"/>
  <c r="X25" i="1"/>
  <c r="W25" i="1"/>
  <c r="V25" i="1"/>
  <c r="U25" i="1"/>
  <c r="T25" i="1"/>
  <c r="O28" i="1"/>
  <c r="K28" i="1"/>
  <c r="G28" i="1"/>
  <c r="E28" i="1"/>
  <c r="X23" i="1"/>
  <c r="W23" i="1"/>
  <c r="V23" i="1"/>
  <c r="U23" i="1"/>
  <c r="T23" i="1"/>
  <c r="E118" i="1"/>
  <c r="O24" i="1"/>
  <c r="K24" i="1"/>
  <c r="G24" i="1"/>
  <c r="E24" i="1"/>
  <c r="O23" i="1"/>
  <c r="K23" i="1"/>
  <c r="G23" i="1"/>
  <c r="E23" i="1"/>
  <c r="O19" i="1"/>
  <c r="K19" i="1"/>
  <c r="G19" i="1"/>
  <c r="E19" i="1"/>
  <c r="O22" i="1"/>
  <c r="K22" i="1"/>
  <c r="G22" i="1"/>
  <c r="E22" i="1"/>
  <c r="X18" i="1"/>
  <c r="W18" i="1"/>
  <c r="V18" i="1"/>
  <c r="U18" i="1"/>
  <c r="T18" i="1"/>
  <c r="O17" i="1"/>
  <c r="K17" i="1"/>
  <c r="G17" i="1"/>
  <c r="E17" i="1"/>
  <c r="O20" i="1"/>
  <c r="K20" i="1"/>
  <c r="G20" i="1"/>
  <c r="E20" i="1"/>
  <c r="X16" i="1"/>
  <c r="W16" i="1"/>
  <c r="V16" i="1"/>
  <c r="U16" i="1"/>
  <c r="O16" i="1"/>
  <c r="K16" i="1"/>
  <c r="G16" i="1"/>
  <c r="E16" i="1"/>
  <c r="E115" i="1"/>
  <c r="O14" i="1"/>
  <c r="K14" i="1"/>
  <c r="G14" i="1"/>
  <c r="E14" i="1"/>
  <c r="T127" i="1" l="1"/>
  <c r="V130" i="1"/>
  <c r="T130" i="1"/>
  <c r="V118" i="1"/>
  <c r="T118" i="1"/>
  <c r="T119" i="1"/>
  <c r="T117" i="1"/>
  <c r="V117" i="1"/>
  <c r="O106" i="1"/>
  <c r="O244" i="1"/>
  <c r="Y48" i="1"/>
  <c r="O239" i="1"/>
  <c r="Y55" i="1"/>
  <c r="Y34" i="1"/>
  <c r="Y18" i="1"/>
  <c r="Y40" i="1"/>
  <c r="Y66" i="1"/>
  <c r="Y72" i="1"/>
  <c r="Y56" i="1"/>
  <c r="Y26" i="1"/>
  <c r="Y24" i="1"/>
  <c r="Y39" i="1"/>
  <c r="Y42" i="1"/>
  <c r="Y73" i="1"/>
  <c r="Y33" i="1"/>
  <c r="Y71" i="1"/>
  <c r="Y74" i="1"/>
  <c r="Y65" i="1"/>
  <c r="Y63" i="1"/>
  <c r="Y64" i="1"/>
  <c r="Y57" i="1"/>
  <c r="Y58" i="1"/>
  <c r="Y47" i="1"/>
  <c r="Y49" i="1"/>
  <c r="Y50" i="1"/>
  <c r="Y41" i="1"/>
  <c r="Y31" i="1"/>
  <c r="Y32" i="1"/>
  <c r="Y23" i="1"/>
  <c r="Y25" i="1"/>
  <c r="Y17" i="1"/>
  <c r="Y16" i="1"/>
  <c r="E114" i="1"/>
  <c r="E117" i="1"/>
  <c r="E123" i="1"/>
  <c r="E127" i="1"/>
  <c r="E136" i="1"/>
  <c r="E129" i="1"/>
  <c r="T120" i="1" l="1"/>
  <c r="V131" i="1"/>
  <c r="T129" i="1"/>
  <c r="T123" i="1"/>
  <c r="T121" i="1"/>
  <c r="T126" i="1"/>
  <c r="Q244" i="1"/>
</calcChain>
</file>

<file path=xl/sharedStrings.xml><?xml version="1.0" encoding="utf-8"?>
<sst xmlns="http://schemas.openxmlformats.org/spreadsheetml/2006/main" count="830" uniqueCount="281">
  <si>
    <t>Bijnaam:</t>
  </si>
  <si>
    <t>(is niet verplicht. Deze naam wordt dan gebruikt bij de tussenstanden en eindstand)</t>
  </si>
  <si>
    <t xml:space="preserve">Vraag 1: </t>
  </si>
  <si>
    <t>tijdstip</t>
  </si>
  <si>
    <t>groep</t>
  </si>
  <si>
    <t>uitslag</t>
  </si>
  <si>
    <t>toto</t>
  </si>
  <si>
    <t>Punten</t>
  </si>
  <si>
    <t>Stand</t>
  </si>
  <si>
    <t>A</t>
  </si>
  <si>
    <t>-</t>
  </si>
  <si>
    <t>Land</t>
  </si>
  <si>
    <t>G</t>
  </si>
  <si>
    <t>W</t>
  </si>
  <si>
    <t>V</t>
  </si>
  <si>
    <t>DV</t>
  </si>
  <si>
    <t>DT</t>
  </si>
  <si>
    <t>Pt</t>
  </si>
  <si>
    <t>B</t>
  </si>
  <si>
    <t>Uruguay</t>
  </si>
  <si>
    <t>C</t>
  </si>
  <si>
    <t>D</t>
  </si>
  <si>
    <t>Portugal</t>
  </si>
  <si>
    <t>Spanje</t>
  </si>
  <si>
    <t>E</t>
  </si>
  <si>
    <t>Marokko</t>
  </si>
  <si>
    <t>F</t>
  </si>
  <si>
    <t>Iran</t>
  </si>
  <si>
    <t>Frankrijk</t>
  </si>
  <si>
    <t>Australië</t>
  </si>
  <si>
    <t>H</t>
  </si>
  <si>
    <t>Argentinië</t>
  </si>
  <si>
    <t>Kroatië</t>
  </si>
  <si>
    <t>Brazilië</t>
  </si>
  <si>
    <t>Zwitserland</t>
  </si>
  <si>
    <t>Duitsland</t>
  </si>
  <si>
    <t>Mexico</t>
  </si>
  <si>
    <t>Zuid-Korea</t>
  </si>
  <si>
    <t>België</t>
  </si>
  <si>
    <t>Tunesië</t>
  </si>
  <si>
    <t>Engeland</t>
  </si>
  <si>
    <t>Senegal</t>
  </si>
  <si>
    <t>Japan</t>
  </si>
  <si>
    <t>Totaal aantal goals in groepsfase:</t>
  </si>
  <si>
    <t>Vraag 2:</t>
  </si>
  <si>
    <t>per goed voorspeld land</t>
  </si>
  <si>
    <t>voor de juiste voorspelling op de juiste plek</t>
  </si>
  <si>
    <t>Achtste finales</t>
  </si>
  <si>
    <t>Programma</t>
  </si>
  <si>
    <t>Poule A</t>
  </si>
  <si>
    <t>A1</t>
  </si>
  <si>
    <t>Datum</t>
  </si>
  <si>
    <t>Tijd</t>
  </si>
  <si>
    <t>Plaats</t>
  </si>
  <si>
    <t>A2</t>
  </si>
  <si>
    <t>Poule B</t>
  </si>
  <si>
    <t>B1</t>
  </si>
  <si>
    <t>B2</t>
  </si>
  <si>
    <t>Poule C</t>
  </si>
  <si>
    <t>C1</t>
  </si>
  <si>
    <t>C2</t>
  </si>
  <si>
    <t>Poule D</t>
  </si>
  <si>
    <t>D1</t>
  </si>
  <si>
    <t>D2</t>
  </si>
  <si>
    <t>Poule E</t>
  </si>
  <si>
    <t>E1</t>
  </si>
  <si>
    <t>E2</t>
  </si>
  <si>
    <t>Poule F</t>
  </si>
  <si>
    <t>F1</t>
  </si>
  <si>
    <t>F2</t>
  </si>
  <si>
    <t>Kwartfinales</t>
  </si>
  <si>
    <t>Poule G</t>
  </si>
  <si>
    <t>G1</t>
  </si>
  <si>
    <t>G2</t>
  </si>
  <si>
    <t>Poule H</t>
  </si>
  <si>
    <t>H1</t>
  </si>
  <si>
    <t>H2</t>
  </si>
  <si>
    <t>Vraag 3:</t>
  </si>
  <si>
    <t>Halve finales</t>
  </si>
  <si>
    <t>Vraag 4:</t>
  </si>
  <si>
    <t>Finale</t>
  </si>
  <si>
    <t>Vraag 5a:</t>
  </si>
  <si>
    <t>Welk land wordt Wereldkampioen en wie wordt tweede, derde en vierde?</t>
  </si>
  <si>
    <t>Wereldkampioen</t>
  </si>
  <si>
    <t>1e</t>
  </si>
  <si>
    <t>2e</t>
  </si>
  <si>
    <t>Totaal aantal goals in knock-out-fase:</t>
  </si>
  <si>
    <t>3e</t>
  </si>
  <si>
    <t>4e</t>
  </si>
  <si>
    <t>Vraag 5b:</t>
  </si>
  <si>
    <t>Wat is de uitslag en toto van de finale?</t>
  </si>
  <si>
    <t>Wat is de uitslag en toto van de kleine finale?</t>
  </si>
  <si>
    <t>Bonusvragen:</t>
  </si>
  <si>
    <t>Vraag 6a:</t>
  </si>
  <si>
    <t>Wie scoort het eerste doelpunt van het toernooi?  50 punten</t>
  </si>
  <si>
    <t>Vraag 6b:</t>
  </si>
  <si>
    <t>In welke minuut wordt het eerste doelpunt gemaakt?  50 punten, met 1 punt aftrek per iedere minuut afwijking</t>
  </si>
  <si>
    <t>Wie wordt er topscorer van dit WK?  50 punten</t>
  </si>
  <si>
    <t xml:space="preserve">Hoeveel tellende doelpunten worden er dit toernooi gescoord?  </t>
  </si>
  <si>
    <t>(exclusief verlenging/strafschoppenseries)</t>
  </si>
  <si>
    <t>Totaal aantal goals in toernooi na 90 min:</t>
  </si>
  <si>
    <t>Hoeveel wedstrijden eindigen in een gelijkspel (na 90 minuten)?</t>
  </si>
  <si>
    <t>Totaal:</t>
  </si>
  <si>
    <t>Ecuador</t>
  </si>
  <si>
    <t>Canada</t>
  </si>
  <si>
    <t>Ghana</t>
  </si>
  <si>
    <t>Troostfinale</t>
  </si>
  <si>
    <t>Aantal doelpunten van 1 land juist</t>
  </si>
  <si>
    <t>Verbeterpunten volgende keer:</t>
  </si>
  <si>
    <t>Toto en uitslag niet goed, maar aantal doelpunten 1 team wel goed, dan misschien 1 punt?</t>
  </si>
  <si>
    <t>Team wel bij laatste 4, maar niet op de juiste plaats, toch nog 50 punten.</t>
  </si>
  <si>
    <t>Na groepsfase pas de rest invullen</t>
  </si>
  <si>
    <t>Afwijking aantal goals 1 punt aftrek per 1 afwijking</t>
  </si>
  <si>
    <t>Afwijking aantal gelijk spelen 2 punten aftrek per 1 afwijking</t>
  </si>
  <si>
    <t>Groepsfase</t>
  </si>
  <si>
    <t>x</t>
  </si>
  <si>
    <t>=</t>
  </si>
  <si>
    <t>Vraag 1:</t>
  </si>
  <si>
    <t>Top 4</t>
  </si>
  <si>
    <t>Uitslag finale</t>
  </si>
  <si>
    <t>Uitslag kleine finale</t>
  </si>
  <si>
    <t>eerste doelpunt</t>
  </si>
  <si>
    <t>welke minuut</t>
  </si>
  <si>
    <t>Topscorer</t>
  </si>
  <si>
    <t>Welk land 1e rode kaart</t>
  </si>
  <si>
    <t>Hoeveel doelpunten</t>
  </si>
  <si>
    <t>Hoeveel gelijkspel</t>
  </si>
  <si>
    <t>100 punten per goed voorspeld land op de 3e en 4e juiste plaats.</t>
  </si>
  <si>
    <t>Welk land krijgt de eerste rode kaart van het toernooi?  50 punten</t>
  </si>
  <si>
    <t>50 punten, met 1 punten aftrek per afwijking</t>
  </si>
  <si>
    <t>50 punten, met 2 punt aftrek per afwijking</t>
  </si>
  <si>
    <t>Wie wordt er topscorer van het Nederlands elftal op dit WK?  50 punten</t>
  </si>
  <si>
    <t>eerste doelpunt Ned.elftal</t>
  </si>
  <si>
    <t>Topscorer Ned.elftal</t>
  </si>
  <si>
    <t>Welke speler van het Nederlands elftal maakt het eerste doelpunt?  50 punten</t>
  </si>
  <si>
    <t>Vraag 7b:</t>
  </si>
  <si>
    <t>Vraag 7a:</t>
  </si>
  <si>
    <t>150 punten per goed voorspeld land op de 1e en 2e juiste plaats.</t>
  </si>
  <si>
    <t>of evt.verlenging</t>
  </si>
  <si>
    <t>Totaal tussenstand 1:</t>
  </si>
  <si>
    <t>Totaal tussenstand 2:</t>
  </si>
  <si>
    <t>punten</t>
  </si>
  <si>
    <t>punt</t>
  </si>
  <si>
    <t>NEDERLAND</t>
  </si>
  <si>
    <t>Qatar</t>
  </si>
  <si>
    <t>VOORSPELLING WK 2026</t>
  </si>
  <si>
    <t>Zuid-Afrika</t>
  </si>
  <si>
    <t>Tsjechië</t>
  </si>
  <si>
    <t>Haiti</t>
  </si>
  <si>
    <t>Schotland</t>
  </si>
  <si>
    <t>Paraguay</t>
  </si>
  <si>
    <t>Turkije</t>
  </si>
  <si>
    <t>Curacao</t>
  </si>
  <si>
    <t>Ivoorkust</t>
  </si>
  <si>
    <t>Zweden</t>
  </si>
  <si>
    <t>Egypte</t>
  </si>
  <si>
    <t>Kaapverdië</t>
  </si>
  <si>
    <t>Saoedi-Arabië</t>
  </si>
  <si>
    <t>I</t>
  </si>
  <si>
    <t>Irak</t>
  </si>
  <si>
    <t>Noorwegen</t>
  </si>
  <si>
    <t>J</t>
  </si>
  <si>
    <t>Algerije</t>
  </si>
  <si>
    <t>Oostenrijk</t>
  </si>
  <si>
    <t>Jordanië</t>
  </si>
  <si>
    <t>K</t>
  </si>
  <si>
    <t>Oezbekistan</t>
  </si>
  <si>
    <t>Colombia</t>
  </si>
  <si>
    <t>L</t>
  </si>
  <si>
    <t>Panama</t>
  </si>
  <si>
    <t>Donderd.11 juni 2026</t>
  </si>
  <si>
    <t>Vrijdag 12 juni 2026</t>
  </si>
  <si>
    <t>Zaterdag 13 juni 2026</t>
  </si>
  <si>
    <t>Ver.Staten</t>
  </si>
  <si>
    <t>Zondag 14 juni 2026</t>
  </si>
  <si>
    <t>Maandag 15 juni 2026</t>
  </si>
  <si>
    <t>Dinsdag 16 juni 2026</t>
  </si>
  <si>
    <t>Woensdag 17 juni 2026</t>
  </si>
  <si>
    <t>Congo</t>
  </si>
  <si>
    <t>Speelronde 1:</t>
  </si>
  <si>
    <t>Speelronde 2:</t>
  </si>
  <si>
    <t>Bosnië&amp;Herz.</t>
  </si>
  <si>
    <t>Donderdag 18 juni 2026</t>
  </si>
  <si>
    <t>Vrijdag 19 juni 2026</t>
  </si>
  <si>
    <t>Zaterdag 20 juni 2026</t>
  </si>
  <si>
    <t>Zondag 21 juni 2026</t>
  </si>
  <si>
    <t>Nw-Zeeland</t>
  </si>
  <si>
    <t>Maandag 22 juni 2026</t>
  </si>
  <si>
    <t>Dinsdag 23 juni 2026</t>
  </si>
  <si>
    <t>Woensdag 24 juni 2026</t>
  </si>
  <si>
    <t>Donderdag 25 juni 2026</t>
  </si>
  <si>
    <t>Vrijdag 26 juni 2026</t>
  </si>
  <si>
    <t>Zaterdag 27 juni 2026</t>
  </si>
  <si>
    <t>Zondag 28 juni 2026</t>
  </si>
  <si>
    <t>A3</t>
  </si>
  <si>
    <t>B3</t>
  </si>
  <si>
    <t>C3</t>
  </si>
  <si>
    <t>D3</t>
  </si>
  <si>
    <t>E3</t>
  </si>
  <si>
    <t>F3</t>
  </si>
  <si>
    <t>G3</t>
  </si>
  <si>
    <t>H3</t>
  </si>
  <si>
    <t>Poule I</t>
  </si>
  <si>
    <t>Poule J</t>
  </si>
  <si>
    <t>Poule K</t>
  </si>
  <si>
    <t>Poule L</t>
  </si>
  <si>
    <t>Zestiende finales</t>
  </si>
  <si>
    <t>I1</t>
  </si>
  <si>
    <t>I2</t>
  </si>
  <si>
    <t>I3</t>
  </si>
  <si>
    <t>J1</t>
  </si>
  <si>
    <t>J2</t>
  </si>
  <si>
    <t>J3</t>
  </si>
  <si>
    <t>K1</t>
  </si>
  <si>
    <t>K2</t>
  </si>
  <si>
    <t>K3</t>
  </si>
  <si>
    <t>L1</t>
  </si>
  <si>
    <t>L2</t>
  </si>
  <si>
    <t>L3</t>
  </si>
  <si>
    <t>3 A/B/C/D/F</t>
  </si>
  <si>
    <t>3 C/D/F/G/H</t>
  </si>
  <si>
    <t>3 C/E/F/H/I</t>
  </si>
  <si>
    <t>3 E/H/I/J/K</t>
  </si>
  <si>
    <t>3 A/E/H/I/J</t>
  </si>
  <si>
    <t>3 B/E/F/I/J</t>
  </si>
  <si>
    <t>3 E/F/G/I/J</t>
  </si>
  <si>
    <t>3 D/E/I/J/L</t>
  </si>
  <si>
    <t>Winnaar 73</t>
  </si>
  <si>
    <t>Winnaar 74</t>
  </si>
  <si>
    <t>Winnaar 75</t>
  </si>
  <si>
    <t>Winnaar 76</t>
  </si>
  <si>
    <t>Winnaar 77</t>
  </si>
  <si>
    <t>Winnaar 78</t>
  </si>
  <si>
    <t>Winnaar 79</t>
  </si>
  <si>
    <t>Winnaar 80</t>
  </si>
  <si>
    <t>Winnaar 81</t>
  </si>
  <si>
    <t>Winnaar 82</t>
  </si>
  <si>
    <t>Winnaar 83</t>
  </si>
  <si>
    <t>Winnaar 84</t>
  </si>
  <si>
    <t>Winnaar 85</t>
  </si>
  <si>
    <t>Winnaar 86</t>
  </si>
  <si>
    <t>Winnaar 87</t>
  </si>
  <si>
    <t>Winnaar 88</t>
  </si>
  <si>
    <t xml:space="preserve">Voorspel de 32 landen die na de poulefase doorgaan naar de </t>
  </si>
  <si>
    <t>zestiende finales</t>
  </si>
  <si>
    <t>Winnaar 89</t>
  </si>
  <si>
    <t>Winnaar 90</t>
  </si>
  <si>
    <t>Winnaar 91</t>
  </si>
  <si>
    <t>Winnaar 92</t>
  </si>
  <si>
    <t>Winnaar 93</t>
  </si>
  <si>
    <t>Winnaar 94</t>
  </si>
  <si>
    <t>Winnaar 95</t>
  </si>
  <si>
    <t>Winnaar 96</t>
  </si>
  <si>
    <t>Winnaar 97</t>
  </si>
  <si>
    <t>Winnaar 98</t>
  </si>
  <si>
    <t>Winnaar 99</t>
  </si>
  <si>
    <t>Winnaar 100</t>
  </si>
  <si>
    <t>Vraag 7c:</t>
  </si>
  <si>
    <t>Vraag 9a:</t>
  </si>
  <si>
    <t>Vraag 9b:</t>
  </si>
  <si>
    <t>Vraag 8:</t>
  </si>
  <si>
    <t>Vraag 10a:</t>
  </si>
  <si>
    <t>Vraag 10b:</t>
  </si>
  <si>
    <t>Totaal te verdienen: 5000 punten.</t>
  </si>
  <si>
    <t>15 punten voor de juiste toto, 35 punten voor de juiste uitslag</t>
  </si>
  <si>
    <t>Vul in 1-2-3-4</t>
  </si>
  <si>
    <t>Per juist voorspelde halve finalist verdien je 100 punten</t>
  </si>
  <si>
    <t xml:space="preserve">Voorspel de 4 halve finalisten. </t>
  </si>
  <si>
    <t>Stand na 90 min.</t>
  </si>
  <si>
    <t>Naam:</t>
  </si>
  <si>
    <t>Betaald:</t>
  </si>
  <si>
    <t>Email 1:</t>
  </si>
  <si>
    <t>Email 2:</t>
  </si>
  <si>
    <t>Voorspel de juiste uitslag van de poulewedstrijden (72 in totaal)</t>
  </si>
  <si>
    <t xml:space="preserve">Voorspel de 8 kwartfinalisten. </t>
  </si>
  <si>
    <t>Per juist voorspelde kwartfinalist verdien je 75 punten</t>
  </si>
  <si>
    <t xml:space="preserve">Voorspel de 16 achtste finalisten. </t>
  </si>
  <si>
    <t>Per juist voorspelde 1/8 finalist verdien je 50 punten</t>
  </si>
  <si>
    <t>Bonus: 125 punten (zie invulinstructie)</t>
  </si>
  <si>
    <t>Voor elke juiste wedstrijduitslag</t>
  </si>
  <si>
    <t>Juiste voorspelling (toto 1, 2 of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</si>
</sst>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h:mm;@"/>
    <numFmt numFmtId="166" formatCode="ddd\ dd\ mmmm\ yyyy"/>
    <numFmt numFmtId="167" formatCode="ddd\ dd\ mmmm"/>
  </numFmts>
  <fonts count="20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Franklin Gothic Book"/>
      <family val="2"/>
    </font>
    <font>
      <b/>
      <u/>
      <sz val="10"/>
      <name val="Franklin Gothic Book"/>
      <family val="2"/>
    </font>
    <font>
      <b/>
      <sz val="10"/>
      <color indexed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indexed="8"/>
      <name val="Franklin Gothic Book"/>
      <family val="2"/>
    </font>
    <font>
      <b/>
      <sz val="10"/>
      <color indexed="9"/>
      <name val="Franklin Gothic Book"/>
      <family val="2"/>
    </font>
    <font>
      <b/>
      <sz val="10"/>
      <color rgb="FF333333"/>
      <name val="Franklin Gothic Book"/>
      <family val="2"/>
    </font>
    <font>
      <b/>
      <sz val="11"/>
      <color theme="1"/>
      <name val="Franklin Gothic Book"/>
      <family val="2"/>
    </font>
    <font>
      <b/>
      <u/>
      <sz val="10"/>
      <color indexed="12"/>
      <name val="Franklin Gothic Book"/>
      <family val="2"/>
    </font>
    <font>
      <b/>
      <sz val="10"/>
      <color theme="0"/>
      <name val="Franklin Gothic Book"/>
      <family val="2"/>
    </font>
    <font>
      <b/>
      <sz val="8"/>
      <color theme="1"/>
      <name val="Franklin Gothic Book"/>
      <family val="2"/>
    </font>
    <font>
      <sz val="10"/>
      <color theme="1"/>
      <name val="Franklin Gothic Book"/>
      <family val="2"/>
    </font>
    <font>
      <sz val="10"/>
      <name val="Franklin Gothic Book"/>
      <family val="2"/>
    </font>
    <font>
      <sz val="11"/>
      <color theme="1"/>
      <name val="Franklin Gothic Book"/>
      <family val="2"/>
    </font>
    <font>
      <sz val="10"/>
      <color indexed="8"/>
      <name val="Franklin Gothic Book"/>
      <family val="2"/>
    </font>
    <font>
      <sz val="10"/>
      <color theme="0"/>
      <name val="Franklin Gothic Book"/>
      <family val="2"/>
    </font>
    <font>
      <u/>
      <sz val="10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/>
      <right/>
      <top style="thin">
        <color indexed="53"/>
      </top>
      <bottom/>
      <diagonal/>
    </border>
    <border>
      <left style="thin">
        <color indexed="53"/>
      </left>
      <right/>
      <top style="thin">
        <color indexed="53"/>
      </top>
      <bottom/>
      <diagonal/>
    </border>
    <border>
      <left/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/>
      <top/>
      <bottom/>
      <diagonal/>
    </border>
    <border>
      <left/>
      <right/>
      <top/>
      <bottom style="thin">
        <color indexed="53"/>
      </bottom>
      <diagonal/>
    </border>
    <border>
      <left style="thin">
        <color indexed="53"/>
      </left>
      <right/>
      <top/>
      <bottom style="thin">
        <color indexed="53"/>
      </bottom>
      <diagonal/>
    </border>
    <border>
      <left/>
      <right style="thin">
        <color indexed="53"/>
      </right>
      <top/>
      <bottom style="thin">
        <color indexed="53"/>
      </bottom>
      <diagonal/>
    </border>
    <border>
      <left style="thin">
        <color indexed="53"/>
      </left>
      <right style="thin">
        <color indexed="53"/>
      </right>
      <top/>
      <bottom style="thin">
        <color indexed="53"/>
      </bottom>
      <diagonal/>
    </border>
    <border>
      <left/>
      <right style="thin">
        <color indexed="53"/>
      </right>
      <top/>
      <bottom/>
      <diagonal/>
    </border>
    <border>
      <left style="thin">
        <color indexed="53"/>
      </left>
      <right style="thin">
        <color indexed="53"/>
      </right>
      <top/>
      <bottom/>
      <diagonal/>
    </border>
    <border>
      <left/>
      <right/>
      <top style="thin">
        <color indexed="53"/>
      </top>
      <bottom style="thin">
        <color indexed="5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2" borderId="2" xfId="0" applyFont="1" applyFill="1" applyBorder="1"/>
    <xf numFmtId="0" fontId="4" fillId="0" borderId="4" xfId="0" applyFont="1" applyBorder="1"/>
    <xf numFmtId="0" fontId="5" fillId="2" borderId="0" xfId="0" applyFont="1" applyFill="1" applyAlignment="1">
      <alignment horizontal="right"/>
    </xf>
    <xf numFmtId="0" fontId="3" fillId="2" borderId="4" xfId="0" applyFont="1" applyFill="1" applyBorder="1"/>
    <xf numFmtId="0" fontId="6" fillId="2" borderId="4" xfId="0" applyFont="1" applyFill="1" applyBorder="1"/>
    <xf numFmtId="164" fontId="3" fillId="2" borderId="4" xfId="0" applyNumberFormat="1" applyFont="1" applyFill="1" applyBorder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164" fontId="3" fillId="2" borderId="0" xfId="0" applyNumberFormat="1" applyFont="1" applyFill="1" applyAlignment="1">
      <alignment horizontal="center"/>
    </xf>
    <xf numFmtId="0" fontId="6" fillId="2" borderId="10" xfId="0" applyFont="1" applyFill="1" applyBorder="1" applyAlignment="1">
      <alignment horizontal="center"/>
    </xf>
    <xf numFmtId="166" fontId="7" fillId="2" borderId="0" xfId="0" applyNumberFormat="1" applyFont="1" applyFill="1" applyAlignment="1">
      <alignment horizontal="left" vertical="center"/>
    </xf>
    <xf numFmtId="0" fontId="8" fillId="7" borderId="12" xfId="0" applyFont="1" applyFill="1" applyBorder="1" applyAlignment="1">
      <alignment horizontal="center" vertical="center"/>
    </xf>
    <xf numFmtId="166" fontId="8" fillId="7" borderId="24" xfId="0" applyNumberFormat="1" applyFont="1" applyFill="1" applyBorder="1" applyAlignment="1">
      <alignment horizontal="center" vertical="center"/>
    </xf>
    <xf numFmtId="165" fontId="8" fillId="7" borderId="24" xfId="0" applyNumberFormat="1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left" vertical="center"/>
    </xf>
    <xf numFmtId="0" fontId="8" fillId="7" borderId="24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3" fillId="2" borderId="0" xfId="0" applyFont="1" applyFill="1" applyAlignment="1">
      <alignment horizontal="right"/>
    </xf>
    <xf numFmtId="0" fontId="3" fillId="2" borderId="10" xfId="0" applyFont="1" applyFill="1" applyBorder="1"/>
    <xf numFmtId="0" fontId="3" fillId="2" borderId="0" xfId="0" applyFont="1" applyFill="1"/>
    <xf numFmtId="0" fontId="6" fillId="2" borderId="1" xfId="0" applyFont="1" applyFill="1" applyBorder="1"/>
    <xf numFmtId="0" fontId="6" fillId="2" borderId="2" xfId="0" applyFont="1" applyFill="1" applyBorder="1"/>
    <xf numFmtId="0" fontId="9" fillId="3" borderId="2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4" borderId="0" xfId="0" applyFont="1" applyFill="1"/>
    <xf numFmtId="0" fontId="6" fillId="2" borderId="0" xfId="0" applyFont="1" applyFill="1"/>
    <xf numFmtId="0" fontId="6" fillId="2" borderId="5" xfId="0" applyFont="1" applyFill="1" applyBorder="1"/>
    <xf numFmtId="0" fontId="6" fillId="2" borderId="0" xfId="0" applyFont="1" applyFill="1" applyAlignment="1">
      <alignment horizontal="right"/>
    </xf>
    <xf numFmtId="14" fontId="6" fillId="2" borderId="0" xfId="0" applyNumberFormat="1" applyFont="1" applyFill="1" applyAlignment="1">
      <alignment horizontal="center"/>
    </xf>
    <xf numFmtId="14" fontId="6" fillId="2" borderId="0" xfId="0" applyNumberFormat="1" applyFont="1" applyFill="1"/>
    <xf numFmtId="0" fontId="6" fillId="2" borderId="0" xfId="0" applyFont="1" applyFill="1" applyAlignment="1">
      <alignment horizontal="center"/>
    </xf>
    <xf numFmtId="0" fontId="6" fillId="2" borderId="10" xfId="0" applyFont="1" applyFill="1" applyBorder="1"/>
    <xf numFmtId="165" fontId="6" fillId="2" borderId="0" xfId="0" applyNumberFormat="1" applyFont="1" applyFill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2" borderId="0" xfId="0" applyFont="1" applyFill="1"/>
    <xf numFmtId="0" fontId="7" fillId="2" borderId="16" xfId="0" applyFont="1" applyFill="1" applyBorder="1" applyAlignment="1">
      <alignment horizontal="left" vertical="center"/>
    </xf>
    <xf numFmtId="0" fontId="10" fillId="2" borderId="10" xfId="0" applyFont="1" applyFill="1" applyBorder="1"/>
    <xf numFmtId="0" fontId="7" fillId="2" borderId="21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20" fontId="6" fillId="2" borderId="0" xfId="0" applyNumberFormat="1" applyFont="1" applyFill="1" applyAlignment="1">
      <alignment horizont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0" borderId="0" xfId="0" applyFont="1"/>
    <xf numFmtId="0" fontId="7" fillId="2" borderId="0" xfId="0" applyFont="1" applyFill="1" applyAlignment="1">
      <alignment vertical="center"/>
    </xf>
    <xf numFmtId="165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right" vertical="center"/>
    </xf>
    <xf numFmtId="0" fontId="7" fillId="6" borderId="13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right" vertical="center"/>
    </xf>
    <xf numFmtId="0" fontId="12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67" fontId="7" fillId="2" borderId="0" xfId="0" applyNumberFormat="1" applyFont="1" applyFill="1" applyAlignment="1">
      <alignment horizontal="right" vertical="center"/>
    </xf>
    <xf numFmtId="165" fontId="7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7" fillId="6" borderId="0" xfId="0" applyFont="1" applyFill="1" applyAlignment="1">
      <alignment vertical="center"/>
    </xf>
    <xf numFmtId="166" fontId="7" fillId="6" borderId="0" xfId="0" applyNumberFormat="1" applyFont="1" applyFill="1" applyAlignment="1">
      <alignment horizontal="left" vertical="center"/>
    </xf>
    <xf numFmtId="0" fontId="6" fillId="3" borderId="0" xfId="0" applyFont="1" applyFill="1"/>
    <xf numFmtId="0" fontId="6" fillId="0" borderId="0" xfId="0" applyFont="1" applyAlignment="1">
      <alignment horizontal="center"/>
    </xf>
    <xf numFmtId="0" fontId="6" fillId="2" borderId="25" xfId="0" applyFont="1" applyFill="1" applyBorder="1"/>
    <xf numFmtId="0" fontId="6" fillId="2" borderId="26" xfId="0" applyFont="1" applyFill="1" applyBorder="1"/>
    <xf numFmtId="0" fontId="6" fillId="2" borderId="27" xfId="0" applyFont="1" applyFill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6" fillId="3" borderId="0" xfId="0" applyFont="1" applyFill="1" applyAlignment="1">
      <alignment horizontal="center"/>
    </xf>
    <xf numFmtId="0" fontId="3" fillId="8" borderId="14" xfId="0" applyFont="1" applyFill="1" applyBorder="1" applyAlignment="1" applyProtection="1">
      <alignment horizontal="center" vertical="center"/>
      <protection locked="0"/>
    </xf>
    <xf numFmtId="0" fontId="3" fillId="8" borderId="17" xfId="0" applyFont="1" applyFill="1" applyBorder="1" applyAlignment="1" applyProtection="1">
      <alignment horizontal="center" vertical="center"/>
      <protection locked="0"/>
    </xf>
    <xf numFmtId="0" fontId="3" fillId="8" borderId="19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14" fillId="2" borderId="4" xfId="0" applyFont="1" applyFill="1" applyBorder="1"/>
    <xf numFmtId="165" fontId="14" fillId="2" borderId="0" xfId="0" applyNumberFormat="1" applyFont="1" applyFill="1" applyAlignment="1">
      <alignment horizontal="center"/>
    </xf>
    <xf numFmtId="164" fontId="15" fillId="2" borderId="0" xfId="0" applyNumberFormat="1" applyFont="1" applyFill="1" applyAlignment="1">
      <alignment horizontal="center"/>
    </xf>
    <xf numFmtId="20" fontId="14" fillId="2" borderId="0" xfId="0" applyNumberFormat="1" applyFont="1" applyFill="1" applyAlignment="1">
      <alignment horizontal="center"/>
    </xf>
    <xf numFmtId="0" fontId="14" fillId="2" borderId="10" xfId="0" applyFont="1" applyFill="1" applyBorder="1" applyAlignment="1">
      <alignment horizontal="center"/>
    </xf>
    <xf numFmtId="14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6" fillId="2" borderId="11" xfId="0" applyFont="1" applyFill="1" applyBorder="1"/>
    <xf numFmtId="0" fontId="16" fillId="0" borderId="10" xfId="0" applyFont="1" applyBorder="1" applyAlignment="1">
      <alignment horizontal="center"/>
    </xf>
    <xf numFmtId="0" fontId="14" fillId="3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6" fillId="2" borderId="10" xfId="0" applyFont="1" applyFill="1" applyBorder="1"/>
    <xf numFmtId="0" fontId="14" fillId="3" borderId="0" xfId="0" applyFont="1" applyFill="1" applyAlignment="1">
      <alignment horizontal="center"/>
    </xf>
    <xf numFmtId="0" fontId="14" fillId="2" borderId="10" xfId="0" applyFont="1" applyFill="1" applyBorder="1"/>
    <xf numFmtId="0" fontId="15" fillId="2" borderId="0" xfId="0" applyFont="1" applyFill="1" applyAlignment="1">
      <alignment horizontal="right"/>
    </xf>
    <xf numFmtId="167" fontId="17" fillId="3" borderId="0" xfId="0" applyNumberFormat="1" applyFont="1" applyFill="1" applyAlignment="1">
      <alignment horizontal="right" vertical="center"/>
    </xf>
    <xf numFmtId="165" fontId="17" fillId="3" borderId="0" xfId="0" applyNumberFormat="1" applyFont="1" applyFill="1" applyAlignment="1">
      <alignment horizontal="center" vertical="center"/>
    </xf>
    <xf numFmtId="167" fontId="17" fillId="6" borderId="13" xfId="0" applyNumberFormat="1" applyFont="1" applyFill="1" applyBorder="1" applyAlignment="1">
      <alignment horizontal="right" vertical="center"/>
    </xf>
    <xf numFmtId="165" fontId="17" fillId="6" borderId="13" xfId="0" applyNumberFormat="1" applyFont="1" applyFill="1" applyBorder="1" applyAlignment="1">
      <alignment horizontal="center" vertical="center"/>
    </xf>
    <xf numFmtId="167" fontId="18" fillId="7" borderId="0" xfId="0" applyNumberFormat="1" applyFont="1" applyFill="1" applyAlignment="1">
      <alignment horizontal="right" vertical="center"/>
    </xf>
    <xf numFmtId="165" fontId="18" fillId="7" borderId="0" xfId="0" applyNumberFormat="1" applyFont="1" applyFill="1" applyAlignment="1">
      <alignment horizontal="center" vertical="center"/>
    </xf>
    <xf numFmtId="167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center" vertical="center"/>
    </xf>
    <xf numFmtId="167" fontId="17" fillId="6" borderId="0" xfId="0" applyNumberFormat="1" applyFont="1" applyFill="1" applyAlignment="1">
      <alignment horizontal="right" vertical="center"/>
    </xf>
    <xf numFmtId="165" fontId="17" fillId="6" borderId="0" xfId="0" applyNumberFormat="1" applyFont="1" applyFill="1" applyAlignment="1">
      <alignment horizontal="center" vertical="center"/>
    </xf>
    <xf numFmtId="167" fontId="17" fillId="2" borderId="13" xfId="0" applyNumberFormat="1" applyFont="1" applyFill="1" applyBorder="1" applyAlignment="1">
      <alignment horizontal="right" vertical="center"/>
    </xf>
    <xf numFmtId="165" fontId="17" fillId="2" borderId="13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Alignment="1">
      <alignment horizontal="left" vertical="center"/>
    </xf>
    <xf numFmtId="0" fontId="19" fillId="2" borderId="0" xfId="0" applyFont="1" applyFill="1"/>
    <xf numFmtId="0" fontId="17" fillId="2" borderId="13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left" vertical="center"/>
    </xf>
    <xf numFmtId="0" fontId="17" fillId="2" borderId="19" xfId="0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0" fontId="17" fillId="2" borderId="22" xfId="0" applyFont="1" applyFill="1" applyBorder="1" applyAlignment="1">
      <alignment horizontal="left" vertical="center"/>
    </xf>
    <xf numFmtId="0" fontId="6" fillId="8" borderId="9" xfId="0" applyFont="1" applyFill="1" applyBorder="1" applyProtection="1">
      <protection locked="0"/>
    </xf>
    <xf numFmtId="0" fontId="6" fillId="8" borderId="6" xfId="0" applyFont="1" applyFill="1" applyBorder="1" applyAlignment="1" applyProtection="1">
      <alignment horizontal="center"/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6" fillId="8" borderId="8" xfId="0" applyFont="1" applyFill="1" applyBorder="1" applyAlignment="1" applyProtection="1">
      <alignment horizontal="center"/>
      <protection locked="0"/>
    </xf>
    <xf numFmtId="2" fontId="6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8" borderId="10" xfId="0" applyFont="1" applyFill="1" applyBorder="1" applyProtection="1">
      <protection locked="0"/>
    </xf>
    <xf numFmtId="0" fontId="6" fillId="8" borderId="0" xfId="0" applyFont="1" applyFill="1" applyAlignment="1" applyProtection="1">
      <alignment horizontal="center"/>
      <protection locked="0"/>
    </xf>
    <xf numFmtId="0" fontId="6" fillId="8" borderId="5" xfId="0" applyFont="1" applyFill="1" applyBorder="1" applyAlignment="1" applyProtection="1">
      <alignment horizontal="center"/>
      <protection locked="0"/>
    </xf>
    <xf numFmtId="0" fontId="6" fillId="8" borderId="10" xfId="0" applyFont="1" applyFill="1" applyBorder="1" applyAlignment="1" applyProtection="1">
      <alignment horizontal="left"/>
      <protection locked="0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5" xfId="0" applyFont="1" applyFill="1" applyBorder="1" applyAlignment="1" applyProtection="1">
      <alignment horizontal="center"/>
      <protection locked="0"/>
    </xf>
    <xf numFmtId="0" fontId="6" fillId="8" borderId="5" xfId="0" applyFont="1" applyFill="1" applyBorder="1" applyProtection="1">
      <protection locked="0"/>
    </xf>
    <xf numFmtId="0" fontId="6" fillId="2" borderId="5" xfId="0" applyFont="1" applyFill="1" applyBorder="1" applyAlignment="1">
      <alignment horizontal="right"/>
    </xf>
    <xf numFmtId="0" fontId="7" fillId="2" borderId="28" xfId="0" applyFont="1" applyFill="1" applyBorder="1" applyAlignment="1">
      <alignment horizontal="center" vertical="center"/>
    </xf>
    <xf numFmtId="167" fontId="17" fillId="2" borderId="29" xfId="0" applyNumberFormat="1" applyFont="1" applyFill="1" applyBorder="1" applyAlignment="1">
      <alignment horizontal="right" vertical="center"/>
    </xf>
    <xf numFmtId="165" fontId="17" fillId="2" borderId="29" xfId="0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right" vertical="center"/>
    </xf>
    <xf numFmtId="0" fontId="7" fillId="2" borderId="29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right" textRotation="90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6" fillId="8" borderId="6" xfId="0" applyFont="1" applyFill="1" applyBorder="1" applyProtection="1">
      <protection locked="0"/>
    </xf>
    <xf numFmtId="0" fontId="6" fillId="8" borderId="7" xfId="0" applyFont="1" applyFill="1" applyBorder="1" applyProtection="1">
      <protection locked="0"/>
    </xf>
    <xf numFmtId="0" fontId="6" fillId="8" borderId="8" xfId="0" applyFont="1" applyFill="1" applyBorder="1" applyProtection="1">
      <protection locked="0"/>
    </xf>
    <xf numFmtId="0" fontId="11" fillId="8" borderId="6" xfId="1" applyFont="1" applyFill="1" applyBorder="1" applyAlignment="1" applyProtection="1">
      <protection locked="0"/>
    </xf>
    <xf numFmtId="0" fontId="11" fillId="2" borderId="6" xfId="1" applyFont="1" applyFill="1" applyBorder="1" applyAlignment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2" fontId="6" fillId="2" borderId="6" xfId="0" applyNumberFormat="1" applyFont="1" applyFill="1" applyBorder="1" applyAlignment="1">
      <alignment horizontal="center"/>
    </xf>
    <xf numFmtId="0" fontId="6" fillId="2" borderId="10" xfId="0" applyFont="1" applyFill="1" applyBorder="1"/>
    <xf numFmtId="0" fontId="6" fillId="0" borderId="10" xfId="0" applyFont="1" applyBorder="1"/>
    <xf numFmtId="0" fontId="8" fillId="7" borderId="2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728303</xdr:colOff>
      <xdr:row>227</xdr:row>
      <xdr:rowOff>184785</xdr:rowOff>
    </xdr:from>
    <xdr:to>
      <xdr:col>24</xdr:col>
      <xdr:colOff>20955</xdr:colOff>
      <xdr:row>241</xdr:row>
      <xdr:rowOff>104774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8A954C9-1FE1-3AC4-3C3A-8554FF940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1303" y="46981110"/>
          <a:ext cx="2674027" cy="2720339"/>
        </a:xfrm>
        <a:prstGeom prst="rect">
          <a:avLst/>
        </a:prstGeom>
      </xdr:spPr>
    </xdr:pic>
    <xdr:clientData/>
  </xdr:twoCellAnchor>
  <xdr:twoCellAnchor editAs="oneCell">
    <xdr:from>
      <xdr:col>0</xdr:col>
      <xdr:colOff>140495</xdr:colOff>
      <xdr:row>0</xdr:row>
      <xdr:rowOff>244476</xdr:rowOff>
    </xdr:from>
    <xdr:to>
      <xdr:col>4</xdr:col>
      <xdr:colOff>248048</xdr:colOff>
      <xdr:row>0</xdr:row>
      <xdr:rowOff>1304776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4DB58C-B339-8DB1-78C0-D843ED9FF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5" y="244476"/>
          <a:ext cx="3183334" cy="106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639415</xdr:colOff>
      <xdr:row>0</xdr:row>
      <xdr:rowOff>59533</xdr:rowOff>
    </xdr:from>
    <xdr:to>
      <xdr:col>24</xdr:col>
      <xdr:colOff>225267</xdr:colOff>
      <xdr:row>1</xdr:row>
      <xdr:rowOff>49611</xdr:rowOff>
    </xdr:to>
    <xdr:pic>
      <xdr:nvPicPr>
        <xdr:cNvPr id="7" name="Picture 6" descr="Laat het WK gewoon doorgaan met Nederland - Petities.nl">
          <a:extLst>
            <a:ext uri="{FF2B5EF4-FFF2-40B4-BE49-F238E27FC236}">
              <a16:creationId xmlns:a16="http://schemas.microsoft.com/office/drawing/2014/main" id="{B4C60B43-0C9F-EB73-CD88-D35F6309C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509" y="59533"/>
          <a:ext cx="2939604" cy="1617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</xdr:row>
      <xdr:rowOff>0</xdr:rowOff>
    </xdr:from>
    <xdr:to>
      <xdr:col>25</xdr:col>
      <xdr:colOff>57150</xdr:colOff>
      <xdr:row>8</xdr:row>
      <xdr:rowOff>104775</xdr:rowOff>
    </xdr:to>
    <xdr:sp macro="" textlink="">
      <xdr:nvSpPr>
        <xdr:cNvPr id="1027" name="AutoShape 3" descr="WK-Poule 2026 sportlogo in zwart-wit">
          <a:extLst>
            <a:ext uri="{FF2B5EF4-FFF2-40B4-BE49-F238E27FC236}">
              <a16:creationId xmlns:a16="http://schemas.microsoft.com/office/drawing/2014/main" id="{FB112909-A960-AF2A-BE8E-C8641CEB634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578304</xdr:colOff>
      <xdr:row>208</xdr:row>
      <xdr:rowOff>68740</xdr:rowOff>
    </xdr:from>
    <xdr:to>
      <xdr:col>23</xdr:col>
      <xdr:colOff>293007</xdr:colOff>
      <xdr:row>227</xdr:row>
      <xdr:rowOff>127453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636669-4531-837C-2989-F3D1714E80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008" r="27266"/>
        <a:stretch>
          <a:fillRect/>
        </a:stretch>
      </xdr:blipFill>
      <xdr:spPr>
        <a:xfrm>
          <a:off x="9366250" y="43906419"/>
          <a:ext cx="2732768" cy="3936748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217</xdr:row>
      <xdr:rowOff>0</xdr:rowOff>
    </xdr:from>
    <xdr:to>
      <xdr:col>22</xdr:col>
      <xdr:colOff>304800</xdr:colOff>
      <xdr:row>218</xdr:row>
      <xdr:rowOff>104775</xdr:rowOff>
    </xdr:to>
    <xdr:sp macro="" textlink="">
      <xdr:nvSpPr>
        <xdr:cNvPr id="1028" name="AutoShape 4" descr="WK 2026 logo, bal, mascotte en lied | Soccernews.nl">
          <a:extLst>
            <a:ext uri="{FF2B5EF4-FFF2-40B4-BE49-F238E27FC236}">
              <a16:creationId xmlns:a16="http://schemas.microsoft.com/office/drawing/2014/main" id="{4C550F02-F47B-8903-5787-58914F1D4134}"/>
            </a:ext>
          </a:extLst>
        </xdr:cNvPr>
        <xdr:cNvSpPr>
          <a:spLocks noChangeAspect="1" noChangeArrowheads="1"/>
        </xdr:cNvSpPr>
      </xdr:nvSpPr>
      <xdr:spPr bwMode="auto">
        <a:xfrm>
          <a:off x="11239500" y="4479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861060</xdr:colOff>
      <xdr:row>0</xdr:row>
      <xdr:rowOff>160020</xdr:rowOff>
    </xdr:from>
    <xdr:to>
      <xdr:col>17</xdr:col>
      <xdr:colOff>664213</xdr:colOff>
      <xdr:row>0</xdr:row>
      <xdr:rowOff>1418272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1190575-815B-40D5-9FF9-38B974BF8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95" b="5925"/>
        <a:stretch>
          <a:fillRect/>
        </a:stretch>
      </xdr:blipFill>
      <xdr:spPr>
        <a:xfrm>
          <a:off x="4015740" y="160020"/>
          <a:ext cx="5609593" cy="1258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6"/>
  <sheetViews>
    <sheetView tabSelected="1" zoomScaleNormal="100" workbookViewId="0">
      <selection activeCell="B3" sqref="B3:F3"/>
    </sheetView>
  </sheetViews>
  <sheetFormatPr defaultRowHeight="15" x14ac:dyDescent="0.35"/>
  <cols>
    <col min="1" max="1" width="23.109375" style="37" customWidth="1"/>
    <col min="2" max="3" width="9.109375" style="37"/>
    <col min="4" max="4" width="4.6640625" style="37" customWidth="1"/>
    <col min="5" max="5" width="13.6640625" style="37" customWidth="1"/>
    <col min="6" max="6" width="3.6640625" style="37" customWidth="1"/>
    <col min="7" max="7" width="13.6640625" style="37" customWidth="1"/>
    <col min="8" max="8" width="3.6640625" style="37" customWidth="1"/>
    <col min="9" max="9" width="2.6640625" style="37" customWidth="1"/>
    <col min="10" max="10" width="3.6640625" style="37" customWidth="1"/>
    <col min="11" max="11" width="4.6640625" style="37" customWidth="1"/>
    <col min="12" max="12" width="2.6640625" style="37" customWidth="1"/>
    <col min="13" max="14" width="3.6640625" style="37" customWidth="1"/>
    <col min="15" max="15" width="5.6640625" style="37" customWidth="1"/>
    <col min="16" max="16" width="16.6640625" style="37" bestFit="1" customWidth="1"/>
    <col min="17" max="17" width="6.6640625" style="37" customWidth="1"/>
    <col min="18" max="18" width="14.33203125" style="37" bestFit="1" customWidth="1"/>
    <col min="19" max="21" width="5.6640625" style="37" customWidth="1"/>
    <col min="22" max="23" width="6.6640625" style="37" customWidth="1"/>
    <col min="24" max="24" width="5.77734375" style="37" customWidth="1"/>
    <col min="25" max="25" width="3.6640625" style="37" customWidth="1"/>
    <col min="26" max="26" width="5.77734375" style="37" customWidth="1"/>
    <col min="27" max="254" width="9.109375" style="37"/>
    <col min="255" max="255" width="23.109375" style="37" customWidth="1"/>
    <col min="256" max="257" width="9.109375" style="37"/>
    <col min="258" max="258" width="4.6640625" style="37" customWidth="1"/>
    <col min="259" max="259" width="13.33203125" style="37" customWidth="1"/>
    <col min="260" max="260" width="3.6640625" style="37" customWidth="1"/>
    <col min="261" max="261" width="13.33203125" style="37" customWidth="1"/>
    <col min="262" max="262" width="3.6640625" style="37" customWidth="1"/>
    <col min="263" max="263" width="2.6640625" style="37" customWidth="1"/>
    <col min="264" max="264" width="3.6640625" style="37" customWidth="1"/>
    <col min="265" max="265" width="4.6640625" style="37" customWidth="1"/>
    <col min="266" max="268" width="3.6640625" style="37" customWidth="1"/>
    <col min="269" max="269" width="5.6640625" style="37" customWidth="1"/>
    <col min="270" max="270" width="10.6640625" style="37" customWidth="1"/>
    <col min="271" max="271" width="6.6640625" style="37" customWidth="1"/>
    <col min="272" max="272" width="14.33203125" style="37" bestFit="1" customWidth="1"/>
    <col min="273" max="278" width="5.6640625" style="37" customWidth="1"/>
    <col min="279" max="279" width="5.88671875" style="37" customWidth="1"/>
    <col min="280" max="280" width="4.88671875" style="37" customWidth="1"/>
    <col min="281" max="510" width="9.109375" style="37"/>
    <col min="511" max="511" width="23.109375" style="37" customWidth="1"/>
    <col min="512" max="513" width="9.109375" style="37"/>
    <col min="514" max="514" width="4.6640625" style="37" customWidth="1"/>
    <col min="515" max="515" width="13.33203125" style="37" customWidth="1"/>
    <col min="516" max="516" width="3.6640625" style="37" customWidth="1"/>
    <col min="517" max="517" width="13.33203125" style="37" customWidth="1"/>
    <col min="518" max="518" width="3.6640625" style="37" customWidth="1"/>
    <col min="519" max="519" width="2.6640625" style="37" customWidth="1"/>
    <col min="520" max="520" width="3.6640625" style="37" customWidth="1"/>
    <col min="521" max="521" width="4.6640625" style="37" customWidth="1"/>
    <col min="522" max="524" width="3.6640625" style="37" customWidth="1"/>
    <col min="525" max="525" width="5.6640625" style="37" customWidth="1"/>
    <col min="526" max="526" width="10.6640625" style="37" customWidth="1"/>
    <col min="527" max="527" width="6.6640625" style="37" customWidth="1"/>
    <col min="528" max="528" width="14.33203125" style="37" bestFit="1" customWidth="1"/>
    <col min="529" max="534" width="5.6640625" style="37" customWidth="1"/>
    <col min="535" max="535" width="5.88671875" style="37" customWidth="1"/>
    <col min="536" max="536" width="4.88671875" style="37" customWidth="1"/>
    <col min="537" max="766" width="9.109375" style="37"/>
    <col min="767" max="767" width="23.109375" style="37" customWidth="1"/>
    <col min="768" max="769" width="9.109375" style="37"/>
    <col min="770" max="770" width="4.6640625" style="37" customWidth="1"/>
    <col min="771" max="771" width="13.33203125" style="37" customWidth="1"/>
    <col min="772" max="772" width="3.6640625" style="37" customWidth="1"/>
    <col min="773" max="773" width="13.33203125" style="37" customWidth="1"/>
    <col min="774" max="774" width="3.6640625" style="37" customWidth="1"/>
    <col min="775" max="775" width="2.6640625" style="37" customWidth="1"/>
    <col min="776" max="776" width="3.6640625" style="37" customWidth="1"/>
    <col min="777" max="777" width="4.6640625" style="37" customWidth="1"/>
    <col min="778" max="780" width="3.6640625" style="37" customWidth="1"/>
    <col min="781" max="781" width="5.6640625" style="37" customWidth="1"/>
    <col min="782" max="782" width="10.6640625" style="37" customWidth="1"/>
    <col min="783" max="783" width="6.6640625" style="37" customWidth="1"/>
    <col min="784" max="784" width="14.33203125" style="37" bestFit="1" customWidth="1"/>
    <col min="785" max="790" width="5.6640625" style="37" customWidth="1"/>
    <col min="791" max="791" width="5.88671875" style="37" customWidth="1"/>
    <col min="792" max="792" width="4.88671875" style="37" customWidth="1"/>
    <col min="793" max="1022" width="9.109375" style="37"/>
    <col min="1023" max="1023" width="23.109375" style="37" customWidth="1"/>
    <col min="1024" max="1025" width="9.109375" style="37"/>
    <col min="1026" max="1026" width="4.6640625" style="37" customWidth="1"/>
    <col min="1027" max="1027" width="13.33203125" style="37" customWidth="1"/>
    <col min="1028" max="1028" width="3.6640625" style="37" customWidth="1"/>
    <col min="1029" max="1029" width="13.33203125" style="37" customWidth="1"/>
    <col min="1030" max="1030" width="3.6640625" style="37" customWidth="1"/>
    <col min="1031" max="1031" width="2.6640625" style="37" customWidth="1"/>
    <col min="1032" max="1032" width="3.6640625" style="37" customWidth="1"/>
    <col min="1033" max="1033" width="4.6640625" style="37" customWidth="1"/>
    <col min="1034" max="1036" width="3.6640625" style="37" customWidth="1"/>
    <col min="1037" max="1037" width="5.6640625" style="37" customWidth="1"/>
    <col min="1038" max="1038" width="10.6640625" style="37" customWidth="1"/>
    <col min="1039" max="1039" width="6.6640625" style="37" customWidth="1"/>
    <col min="1040" max="1040" width="14.33203125" style="37" bestFit="1" customWidth="1"/>
    <col min="1041" max="1046" width="5.6640625" style="37" customWidth="1"/>
    <col min="1047" max="1047" width="5.88671875" style="37" customWidth="1"/>
    <col min="1048" max="1048" width="4.88671875" style="37" customWidth="1"/>
    <col min="1049" max="1278" width="9.109375" style="37"/>
    <col min="1279" max="1279" width="23.109375" style="37" customWidth="1"/>
    <col min="1280" max="1281" width="9.109375" style="37"/>
    <col min="1282" max="1282" width="4.6640625" style="37" customWidth="1"/>
    <col min="1283" max="1283" width="13.33203125" style="37" customWidth="1"/>
    <col min="1284" max="1284" width="3.6640625" style="37" customWidth="1"/>
    <col min="1285" max="1285" width="13.33203125" style="37" customWidth="1"/>
    <col min="1286" max="1286" width="3.6640625" style="37" customWidth="1"/>
    <col min="1287" max="1287" width="2.6640625" style="37" customWidth="1"/>
    <col min="1288" max="1288" width="3.6640625" style="37" customWidth="1"/>
    <col min="1289" max="1289" width="4.6640625" style="37" customWidth="1"/>
    <col min="1290" max="1292" width="3.6640625" style="37" customWidth="1"/>
    <col min="1293" max="1293" width="5.6640625" style="37" customWidth="1"/>
    <col min="1294" max="1294" width="10.6640625" style="37" customWidth="1"/>
    <col min="1295" max="1295" width="6.6640625" style="37" customWidth="1"/>
    <col min="1296" max="1296" width="14.33203125" style="37" bestFit="1" customWidth="1"/>
    <col min="1297" max="1302" width="5.6640625" style="37" customWidth="1"/>
    <col min="1303" max="1303" width="5.88671875" style="37" customWidth="1"/>
    <col min="1304" max="1304" width="4.88671875" style="37" customWidth="1"/>
    <col min="1305" max="1534" width="9.109375" style="37"/>
    <col min="1535" max="1535" width="23.109375" style="37" customWidth="1"/>
    <col min="1536" max="1537" width="9.109375" style="37"/>
    <col min="1538" max="1538" width="4.6640625" style="37" customWidth="1"/>
    <col min="1539" max="1539" width="13.33203125" style="37" customWidth="1"/>
    <col min="1540" max="1540" width="3.6640625" style="37" customWidth="1"/>
    <col min="1541" max="1541" width="13.33203125" style="37" customWidth="1"/>
    <col min="1542" max="1542" width="3.6640625" style="37" customWidth="1"/>
    <col min="1543" max="1543" width="2.6640625" style="37" customWidth="1"/>
    <col min="1544" max="1544" width="3.6640625" style="37" customWidth="1"/>
    <col min="1545" max="1545" width="4.6640625" style="37" customWidth="1"/>
    <col min="1546" max="1548" width="3.6640625" style="37" customWidth="1"/>
    <col min="1549" max="1549" width="5.6640625" style="37" customWidth="1"/>
    <col min="1550" max="1550" width="10.6640625" style="37" customWidth="1"/>
    <col min="1551" max="1551" width="6.6640625" style="37" customWidth="1"/>
    <col min="1552" max="1552" width="14.33203125" style="37" bestFit="1" customWidth="1"/>
    <col min="1553" max="1558" width="5.6640625" style="37" customWidth="1"/>
    <col min="1559" max="1559" width="5.88671875" style="37" customWidth="1"/>
    <col min="1560" max="1560" width="4.88671875" style="37" customWidth="1"/>
    <col min="1561" max="1790" width="9.109375" style="37"/>
    <col min="1791" max="1791" width="23.109375" style="37" customWidth="1"/>
    <col min="1792" max="1793" width="9.109375" style="37"/>
    <col min="1794" max="1794" width="4.6640625" style="37" customWidth="1"/>
    <col min="1795" max="1795" width="13.33203125" style="37" customWidth="1"/>
    <col min="1796" max="1796" width="3.6640625" style="37" customWidth="1"/>
    <col min="1797" max="1797" width="13.33203125" style="37" customWidth="1"/>
    <col min="1798" max="1798" width="3.6640625" style="37" customWidth="1"/>
    <col min="1799" max="1799" width="2.6640625" style="37" customWidth="1"/>
    <col min="1800" max="1800" width="3.6640625" style="37" customWidth="1"/>
    <col min="1801" max="1801" width="4.6640625" style="37" customWidth="1"/>
    <col min="1802" max="1804" width="3.6640625" style="37" customWidth="1"/>
    <col min="1805" max="1805" width="5.6640625" style="37" customWidth="1"/>
    <col min="1806" max="1806" width="10.6640625" style="37" customWidth="1"/>
    <col min="1807" max="1807" width="6.6640625" style="37" customWidth="1"/>
    <col min="1808" max="1808" width="14.33203125" style="37" bestFit="1" customWidth="1"/>
    <col min="1809" max="1814" width="5.6640625" style="37" customWidth="1"/>
    <col min="1815" max="1815" width="5.88671875" style="37" customWidth="1"/>
    <col min="1816" max="1816" width="4.88671875" style="37" customWidth="1"/>
    <col min="1817" max="2046" width="9.109375" style="37"/>
    <col min="2047" max="2047" width="23.109375" style="37" customWidth="1"/>
    <col min="2048" max="2049" width="9.109375" style="37"/>
    <col min="2050" max="2050" width="4.6640625" style="37" customWidth="1"/>
    <col min="2051" max="2051" width="13.33203125" style="37" customWidth="1"/>
    <col min="2052" max="2052" width="3.6640625" style="37" customWidth="1"/>
    <col min="2053" max="2053" width="13.33203125" style="37" customWidth="1"/>
    <col min="2054" max="2054" width="3.6640625" style="37" customWidth="1"/>
    <col min="2055" max="2055" width="2.6640625" style="37" customWidth="1"/>
    <col min="2056" max="2056" width="3.6640625" style="37" customWidth="1"/>
    <col min="2057" max="2057" width="4.6640625" style="37" customWidth="1"/>
    <col min="2058" max="2060" width="3.6640625" style="37" customWidth="1"/>
    <col min="2061" max="2061" width="5.6640625" style="37" customWidth="1"/>
    <col min="2062" max="2062" width="10.6640625" style="37" customWidth="1"/>
    <col min="2063" max="2063" width="6.6640625" style="37" customWidth="1"/>
    <col min="2064" max="2064" width="14.33203125" style="37" bestFit="1" customWidth="1"/>
    <col min="2065" max="2070" width="5.6640625" style="37" customWidth="1"/>
    <col min="2071" max="2071" width="5.88671875" style="37" customWidth="1"/>
    <col min="2072" max="2072" width="4.88671875" style="37" customWidth="1"/>
    <col min="2073" max="2302" width="9.109375" style="37"/>
    <col min="2303" max="2303" width="23.109375" style="37" customWidth="1"/>
    <col min="2304" max="2305" width="9.109375" style="37"/>
    <col min="2306" max="2306" width="4.6640625" style="37" customWidth="1"/>
    <col min="2307" max="2307" width="13.33203125" style="37" customWidth="1"/>
    <col min="2308" max="2308" width="3.6640625" style="37" customWidth="1"/>
    <col min="2309" max="2309" width="13.33203125" style="37" customWidth="1"/>
    <col min="2310" max="2310" width="3.6640625" style="37" customWidth="1"/>
    <col min="2311" max="2311" width="2.6640625" style="37" customWidth="1"/>
    <col min="2312" max="2312" width="3.6640625" style="37" customWidth="1"/>
    <col min="2313" max="2313" width="4.6640625" style="37" customWidth="1"/>
    <col min="2314" max="2316" width="3.6640625" style="37" customWidth="1"/>
    <col min="2317" max="2317" width="5.6640625" style="37" customWidth="1"/>
    <col min="2318" max="2318" width="10.6640625" style="37" customWidth="1"/>
    <col min="2319" max="2319" width="6.6640625" style="37" customWidth="1"/>
    <col min="2320" max="2320" width="14.33203125" style="37" bestFit="1" customWidth="1"/>
    <col min="2321" max="2326" width="5.6640625" style="37" customWidth="1"/>
    <col min="2327" max="2327" width="5.88671875" style="37" customWidth="1"/>
    <col min="2328" max="2328" width="4.88671875" style="37" customWidth="1"/>
    <col min="2329" max="2558" width="9.109375" style="37"/>
    <col min="2559" max="2559" width="23.109375" style="37" customWidth="1"/>
    <col min="2560" max="2561" width="9.109375" style="37"/>
    <col min="2562" max="2562" width="4.6640625" style="37" customWidth="1"/>
    <col min="2563" max="2563" width="13.33203125" style="37" customWidth="1"/>
    <col min="2564" max="2564" width="3.6640625" style="37" customWidth="1"/>
    <col min="2565" max="2565" width="13.33203125" style="37" customWidth="1"/>
    <col min="2566" max="2566" width="3.6640625" style="37" customWidth="1"/>
    <col min="2567" max="2567" width="2.6640625" style="37" customWidth="1"/>
    <col min="2568" max="2568" width="3.6640625" style="37" customWidth="1"/>
    <col min="2569" max="2569" width="4.6640625" style="37" customWidth="1"/>
    <col min="2570" max="2572" width="3.6640625" style="37" customWidth="1"/>
    <col min="2573" max="2573" width="5.6640625" style="37" customWidth="1"/>
    <col min="2574" max="2574" width="10.6640625" style="37" customWidth="1"/>
    <col min="2575" max="2575" width="6.6640625" style="37" customWidth="1"/>
    <col min="2576" max="2576" width="14.33203125" style="37" bestFit="1" customWidth="1"/>
    <col min="2577" max="2582" width="5.6640625" style="37" customWidth="1"/>
    <col min="2583" max="2583" width="5.88671875" style="37" customWidth="1"/>
    <col min="2584" max="2584" width="4.88671875" style="37" customWidth="1"/>
    <col min="2585" max="2814" width="9.109375" style="37"/>
    <col min="2815" max="2815" width="23.109375" style="37" customWidth="1"/>
    <col min="2816" max="2817" width="9.109375" style="37"/>
    <col min="2818" max="2818" width="4.6640625" style="37" customWidth="1"/>
    <col min="2819" max="2819" width="13.33203125" style="37" customWidth="1"/>
    <col min="2820" max="2820" width="3.6640625" style="37" customWidth="1"/>
    <col min="2821" max="2821" width="13.33203125" style="37" customWidth="1"/>
    <col min="2822" max="2822" width="3.6640625" style="37" customWidth="1"/>
    <col min="2823" max="2823" width="2.6640625" style="37" customWidth="1"/>
    <col min="2824" max="2824" width="3.6640625" style="37" customWidth="1"/>
    <col min="2825" max="2825" width="4.6640625" style="37" customWidth="1"/>
    <col min="2826" max="2828" width="3.6640625" style="37" customWidth="1"/>
    <col min="2829" max="2829" width="5.6640625" style="37" customWidth="1"/>
    <col min="2830" max="2830" width="10.6640625" style="37" customWidth="1"/>
    <col min="2831" max="2831" width="6.6640625" style="37" customWidth="1"/>
    <col min="2832" max="2832" width="14.33203125" style="37" bestFit="1" customWidth="1"/>
    <col min="2833" max="2838" width="5.6640625" style="37" customWidth="1"/>
    <col min="2839" max="2839" width="5.88671875" style="37" customWidth="1"/>
    <col min="2840" max="2840" width="4.88671875" style="37" customWidth="1"/>
    <col min="2841" max="3070" width="9.109375" style="37"/>
    <col min="3071" max="3071" width="23.109375" style="37" customWidth="1"/>
    <col min="3072" max="3073" width="9.109375" style="37"/>
    <col min="3074" max="3074" width="4.6640625" style="37" customWidth="1"/>
    <col min="3075" max="3075" width="13.33203125" style="37" customWidth="1"/>
    <col min="3076" max="3076" width="3.6640625" style="37" customWidth="1"/>
    <col min="3077" max="3077" width="13.33203125" style="37" customWidth="1"/>
    <col min="3078" max="3078" width="3.6640625" style="37" customWidth="1"/>
    <col min="3079" max="3079" width="2.6640625" style="37" customWidth="1"/>
    <col min="3080" max="3080" width="3.6640625" style="37" customWidth="1"/>
    <col min="3081" max="3081" width="4.6640625" style="37" customWidth="1"/>
    <col min="3082" max="3084" width="3.6640625" style="37" customWidth="1"/>
    <col min="3085" max="3085" width="5.6640625" style="37" customWidth="1"/>
    <col min="3086" max="3086" width="10.6640625" style="37" customWidth="1"/>
    <col min="3087" max="3087" width="6.6640625" style="37" customWidth="1"/>
    <col min="3088" max="3088" width="14.33203125" style="37" bestFit="1" customWidth="1"/>
    <col min="3089" max="3094" width="5.6640625" style="37" customWidth="1"/>
    <col min="3095" max="3095" width="5.88671875" style="37" customWidth="1"/>
    <col min="3096" max="3096" width="4.88671875" style="37" customWidth="1"/>
    <col min="3097" max="3326" width="9.109375" style="37"/>
    <col min="3327" max="3327" width="23.109375" style="37" customWidth="1"/>
    <col min="3328" max="3329" width="9.109375" style="37"/>
    <col min="3330" max="3330" width="4.6640625" style="37" customWidth="1"/>
    <col min="3331" max="3331" width="13.33203125" style="37" customWidth="1"/>
    <col min="3332" max="3332" width="3.6640625" style="37" customWidth="1"/>
    <col min="3333" max="3333" width="13.33203125" style="37" customWidth="1"/>
    <col min="3334" max="3334" width="3.6640625" style="37" customWidth="1"/>
    <col min="3335" max="3335" width="2.6640625" style="37" customWidth="1"/>
    <col min="3336" max="3336" width="3.6640625" style="37" customWidth="1"/>
    <col min="3337" max="3337" width="4.6640625" style="37" customWidth="1"/>
    <col min="3338" max="3340" width="3.6640625" style="37" customWidth="1"/>
    <col min="3341" max="3341" width="5.6640625" style="37" customWidth="1"/>
    <col min="3342" max="3342" width="10.6640625" style="37" customWidth="1"/>
    <col min="3343" max="3343" width="6.6640625" style="37" customWidth="1"/>
    <col min="3344" max="3344" width="14.33203125" style="37" bestFit="1" customWidth="1"/>
    <col min="3345" max="3350" width="5.6640625" style="37" customWidth="1"/>
    <col min="3351" max="3351" width="5.88671875" style="37" customWidth="1"/>
    <col min="3352" max="3352" width="4.88671875" style="37" customWidth="1"/>
    <col min="3353" max="3582" width="9.109375" style="37"/>
    <col min="3583" max="3583" width="23.109375" style="37" customWidth="1"/>
    <col min="3584" max="3585" width="9.109375" style="37"/>
    <col min="3586" max="3586" width="4.6640625" style="37" customWidth="1"/>
    <col min="3587" max="3587" width="13.33203125" style="37" customWidth="1"/>
    <col min="3588" max="3588" width="3.6640625" style="37" customWidth="1"/>
    <col min="3589" max="3589" width="13.33203125" style="37" customWidth="1"/>
    <col min="3590" max="3590" width="3.6640625" style="37" customWidth="1"/>
    <col min="3591" max="3591" width="2.6640625" style="37" customWidth="1"/>
    <col min="3592" max="3592" width="3.6640625" style="37" customWidth="1"/>
    <col min="3593" max="3593" width="4.6640625" style="37" customWidth="1"/>
    <col min="3594" max="3596" width="3.6640625" style="37" customWidth="1"/>
    <col min="3597" max="3597" width="5.6640625" style="37" customWidth="1"/>
    <col min="3598" max="3598" width="10.6640625" style="37" customWidth="1"/>
    <col min="3599" max="3599" width="6.6640625" style="37" customWidth="1"/>
    <col min="3600" max="3600" width="14.33203125" style="37" bestFit="1" customWidth="1"/>
    <col min="3601" max="3606" width="5.6640625" style="37" customWidth="1"/>
    <col min="3607" max="3607" width="5.88671875" style="37" customWidth="1"/>
    <col min="3608" max="3608" width="4.88671875" style="37" customWidth="1"/>
    <col min="3609" max="3838" width="9.109375" style="37"/>
    <col min="3839" max="3839" width="23.109375" style="37" customWidth="1"/>
    <col min="3840" max="3841" width="9.109375" style="37"/>
    <col min="3842" max="3842" width="4.6640625" style="37" customWidth="1"/>
    <col min="3843" max="3843" width="13.33203125" style="37" customWidth="1"/>
    <col min="3844" max="3844" width="3.6640625" style="37" customWidth="1"/>
    <col min="3845" max="3845" width="13.33203125" style="37" customWidth="1"/>
    <col min="3846" max="3846" width="3.6640625" style="37" customWidth="1"/>
    <col min="3847" max="3847" width="2.6640625" style="37" customWidth="1"/>
    <col min="3848" max="3848" width="3.6640625" style="37" customWidth="1"/>
    <col min="3849" max="3849" width="4.6640625" style="37" customWidth="1"/>
    <col min="3850" max="3852" width="3.6640625" style="37" customWidth="1"/>
    <col min="3853" max="3853" width="5.6640625" style="37" customWidth="1"/>
    <col min="3854" max="3854" width="10.6640625" style="37" customWidth="1"/>
    <col min="3855" max="3855" width="6.6640625" style="37" customWidth="1"/>
    <col min="3856" max="3856" width="14.33203125" style="37" bestFit="1" customWidth="1"/>
    <col min="3857" max="3862" width="5.6640625" style="37" customWidth="1"/>
    <col min="3863" max="3863" width="5.88671875" style="37" customWidth="1"/>
    <col min="3864" max="3864" width="4.88671875" style="37" customWidth="1"/>
    <col min="3865" max="4094" width="9.109375" style="37"/>
    <col min="4095" max="4095" width="23.109375" style="37" customWidth="1"/>
    <col min="4096" max="4097" width="9.109375" style="37"/>
    <col min="4098" max="4098" width="4.6640625" style="37" customWidth="1"/>
    <col min="4099" max="4099" width="13.33203125" style="37" customWidth="1"/>
    <col min="4100" max="4100" width="3.6640625" style="37" customWidth="1"/>
    <col min="4101" max="4101" width="13.33203125" style="37" customWidth="1"/>
    <col min="4102" max="4102" width="3.6640625" style="37" customWidth="1"/>
    <col min="4103" max="4103" width="2.6640625" style="37" customWidth="1"/>
    <col min="4104" max="4104" width="3.6640625" style="37" customWidth="1"/>
    <col min="4105" max="4105" width="4.6640625" style="37" customWidth="1"/>
    <col min="4106" max="4108" width="3.6640625" style="37" customWidth="1"/>
    <col min="4109" max="4109" width="5.6640625" style="37" customWidth="1"/>
    <col min="4110" max="4110" width="10.6640625" style="37" customWidth="1"/>
    <col min="4111" max="4111" width="6.6640625" style="37" customWidth="1"/>
    <col min="4112" max="4112" width="14.33203125" style="37" bestFit="1" customWidth="1"/>
    <col min="4113" max="4118" width="5.6640625" style="37" customWidth="1"/>
    <col min="4119" max="4119" width="5.88671875" style="37" customWidth="1"/>
    <col min="4120" max="4120" width="4.88671875" style="37" customWidth="1"/>
    <col min="4121" max="4350" width="9.109375" style="37"/>
    <col min="4351" max="4351" width="23.109375" style="37" customWidth="1"/>
    <col min="4352" max="4353" width="9.109375" style="37"/>
    <col min="4354" max="4354" width="4.6640625" style="37" customWidth="1"/>
    <col min="4355" max="4355" width="13.33203125" style="37" customWidth="1"/>
    <col min="4356" max="4356" width="3.6640625" style="37" customWidth="1"/>
    <col min="4357" max="4357" width="13.33203125" style="37" customWidth="1"/>
    <col min="4358" max="4358" width="3.6640625" style="37" customWidth="1"/>
    <col min="4359" max="4359" width="2.6640625" style="37" customWidth="1"/>
    <col min="4360" max="4360" width="3.6640625" style="37" customWidth="1"/>
    <col min="4361" max="4361" width="4.6640625" style="37" customWidth="1"/>
    <col min="4362" max="4364" width="3.6640625" style="37" customWidth="1"/>
    <col min="4365" max="4365" width="5.6640625" style="37" customWidth="1"/>
    <col min="4366" max="4366" width="10.6640625" style="37" customWidth="1"/>
    <col min="4367" max="4367" width="6.6640625" style="37" customWidth="1"/>
    <col min="4368" max="4368" width="14.33203125" style="37" bestFit="1" customWidth="1"/>
    <col min="4369" max="4374" width="5.6640625" style="37" customWidth="1"/>
    <col min="4375" max="4375" width="5.88671875" style="37" customWidth="1"/>
    <col min="4376" max="4376" width="4.88671875" style="37" customWidth="1"/>
    <col min="4377" max="4606" width="9.109375" style="37"/>
    <col min="4607" max="4607" width="23.109375" style="37" customWidth="1"/>
    <col min="4608" max="4609" width="9.109375" style="37"/>
    <col min="4610" max="4610" width="4.6640625" style="37" customWidth="1"/>
    <col min="4611" max="4611" width="13.33203125" style="37" customWidth="1"/>
    <col min="4612" max="4612" width="3.6640625" style="37" customWidth="1"/>
    <col min="4613" max="4613" width="13.33203125" style="37" customWidth="1"/>
    <col min="4614" max="4614" width="3.6640625" style="37" customWidth="1"/>
    <col min="4615" max="4615" width="2.6640625" style="37" customWidth="1"/>
    <col min="4616" max="4616" width="3.6640625" style="37" customWidth="1"/>
    <col min="4617" max="4617" width="4.6640625" style="37" customWidth="1"/>
    <col min="4618" max="4620" width="3.6640625" style="37" customWidth="1"/>
    <col min="4621" max="4621" width="5.6640625" style="37" customWidth="1"/>
    <col min="4622" max="4622" width="10.6640625" style="37" customWidth="1"/>
    <col min="4623" max="4623" width="6.6640625" style="37" customWidth="1"/>
    <col min="4624" max="4624" width="14.33203125" style="37" bestFit="1" customWidth="1"/>
    <col min="4625" max="4630" width="5.6640625" style="37" customWidth="1"/>
    <col min="4631" max="4631" width="5.88671875" style="37" customWidth="1"/>
    <col min="4632" max="4632" width="4.88671875" style="37" customWidth="1"/>
    <col min="4633" max="4862" width="9.109375" style="37"/>
    <col min="4863" max="4863" width="23.109375" style="37" customWidth="1"/>
    <col min="4864" max="4865" width="9.109375" style="37"/>
    <col min="4866" max="4866" width="4.6640625" style="37" customWidth="1"/>
    <col min="4867" max="4867" width="13.33203125" style="37" customWidth="1"/>
    <col min="4868" max="4868" width="3.6640625" style="37" customWidth="1"/>
    <col min="4869" max="4869" width="13.33203125" style="37" customWidth="1"/>
    <col min="4870" max="4870" width="3.6640625" style="37" customWidth="1"/>
    <col min="4871" max="4871" width="2.6640625" style="37" customWidth="1"/>
    <col min="4872" max="4872" width="3.6640625" style="37" customWidth="1"/>
    <col min="4873" max="4873" width="4.6640625" style="37" customWidth="1"/>
    <col min="4874" max="4876" width="3.6640625" style="37" customWidth="1"/>
    <col min="4877" max="4877" width="5.6640625" style="37" customWidth="1"/>
    <col min="4878" max="4878" width="10.6640625" style="37" customWidth="1"/>
    <col min="4879" max="4879" width="6.6640625" style="37" customWidth="1"/>
    <col min="4880" max="4880" width="14.33203125" style="37" bestFit="1" customWidth="1"/>
    <col min="4881" max="4886" width="5.6640625" style="37" customWidth="1"/>
    <col min="4887" max="4887" width="5.88671875" style="37" customWidth="1"/>
    <col min="4888" max="4888" width="4.88671875" style="37" customWidth="1"/>
    <col min="4889" max="5118" width="9.109375" style="37"/>
    <col min="5119" max="5119" width="23.109375" style="37" customWidth="1"/>
    <col min="5120" max="5121" width="9.109375" style="37"/>
    <col min="5122" max="5122" width="4.6640625" style="37" customWidth="1"/>
    <col min="5123" max="5123" width="13.33203125" style="37" customWidth="1"/>
    <col min="5124" max="5124" width="3.6640625" style="37" customWidth="1"/>
    <col min="5125" max="5125" width="13.33203125" style="37" customWidth="1"/>
    <col min="5126" max="5126" width="3.6640625" style="37" customWidth="1"/>
    <col min="5127" max="5127" width="2.6640625" style="37" customWidth="1"/>
    <col min="5128" max="5128" width="3.6640625" style="37" customWidth="1"/>
    <col min="5129" max="5129" width="4.6640625" style="37" customWidth="1"/>
    <col min="5130" max="5132" width="3.6640625" style="37" customWidth="1"/>
    <col min="5133" max="5133" width="5.6640625" style="37" customWidth="1"/>
    <col min="5134" max="5134" width="10.6640625" style="37" customWidth="1"/>
    <col min="5135" max="5135" width="6.6640625" style="37" customWidth="1"/>
    <col min="5136" max="5136" width="14.33203125" style="37" bestFit="1" customWidth="1"/>
    <col min="5137" max="5142" width="5.6640625" style="37" customWidth="1"/>
    <col min="5143" max="5143" width="5.88671875" style="37" customWidth="1"/>
    <col min="5144" max="5144" width="4.88671875" style="37" customWidth="1"/>
    <col min="5145" max="5374" width="9.109375" style="37"/>
    <col min="5375" max="5375" width="23.109375" style="37" customWidth="1"/>
    <col min="5376" max="5377" width="9.109375" style="37"/>
    <col min="5378" max="5378" width="4.6640625" style="37" customWidth="1"/>
    <col min="5379" max="5379" width="13.33203125" style="37" customWidth="1"/>
    <col min="5380" max="5380" width="3.6640625" style="37" customWidth="1"/>
    <col min="5381" max="5381" width="13.33203125" style="37" customWidth="1"/>
    <col min="5382" max="5382" width="3.6640625" style="37" customWidth="1"/>
    <col min="5383" max="5383" width="2.6640625" style="37" customWidth="1"/>
    <col min="5384" max="5384" width="3.6640625" style="37" customWidth="1"/>
    <col min="5385" max="5385" width="4.6640625" style="37" customWidth="1"/>
    <col min="5386" max="5388" width="3.6640625" style="37" customWidth="1"/>
    <col min="5389" max="5389" width="5.6640625" style="37" customWidth="1"/>
    <col min="5390" max="5390" width="10.6640625" style="37" customWidth="1"/>
    <col min="5391" max="5391" width="6.6640625" style="37" customWidth="1"/>
    <col min="5392" max="5392" width="14.33203125" style="37" bestFit="1" customWidth="1"/>
    <col min="5393" max="5398" width="5.6640625" style="37" customWidth="1"/>
    <col min="5399" max="5399" width="5.88671875" style="37" customWidth="1"/>
    <col min="5400" max="5400" width="4.88671875" style="37" customWidth="1"/>
    <col min="5401" max="5630" width="9.109375" style="37"/>
    <col min="5631" max="5631" width="23.109375" style="37" customWidth="1"/>
    <col min="5632" max="5633" width="9.109375" style="37"/>
    <col min="5634" max="5634" width="4.6640625" style="37" customWidth="1"/>
    <col min="5635" max="5635" width="13.33203125" style="37" customWidth="1"/>
    <col min="5636" max="5636" width="3.6640625" style="37" customWidth="1"/>
    <col min="5637" max="5637" width="13.33203125" style="37" customWidth="1"/>
    <col min="5638" max="5638" width="3.6640625" style="37" customWidth="1"/>
    <col min="5639" max="5639" width="2.6640625" style="37" customWidth="1"/>
    <col min="5640" max="5640" width="3.6640625" style="37" customWidth="1"/>
    <col min="5641" max="5641" width="4.6640625" style="37" customWidth="1"/>
    <col min="5642" max="5644" width="3.6640625" style="37" customWidth="1"/>
    <col min="5645" max="5645" width="5.6640625" style="37" customWidth="1"/>
    <col min="5646" max="5646" width="10.6640625" style="37" customWidth="1"/>
    <col min="5647" max="5647" width="6.6640625" style="37" customWidth="1"/>
    <col min="5648" max="5648" width="14.33203125" style="37" bestFit="1" customWidth="1"/>
    <col min="5649" max="5654" width="5.6640625" style="37" customWidth="1"/>
    <col min="5655" max="5655" width="5.88671875" style="37" customWidth="1"/>
    <col min="5656" max="5656" width="4.88671875" style="37" customWidth="1"/>
    <col min="5657" max="5886" width="9.109375" style="37"/>
    <col min="5887" max="5887" width="23.109375" style="37" customWidth="1"/>
    <col min="5888" max="5889" width="9.109375" style="37"/>
    <col min="5890" max="5890" width="4.6640625" style="37" customWidth="1"/>
    <col min="5891" max="5891" width="13.33203125" style="37" customWidth="1"/>
    <col min="5892" max="5892" width="3.6640625" style="37" customWidth="1"/>
    <col min="5893" max="5893" width="13.33203125" style="37" customWidth="1"/>
    <col min="5894" max="5894" width="3.6640625" style="37" customWidth="1"/>
    <col min="5895" max="5895" width="2.6640625" style="37" customWidth="1"/>
    <col min="5896" max="5896" width="3.6640625" style="37" customWidth="1"/>
    <col min="5897" max="5897" width="4.6640625" style="37" customWidth="1"/>
    <col min="5898" max="5900" width="3.6640625" style="37" customWidth="1"/>
    <col min="5901" max="5901" width="5.6640625" style="37" customWidth="1"/>
    <col min="5902" max="5902" width="10.6640625" style="37" customWidth="1"/>
    <col min="5903" max="5903" width="6.6640625" style="37" customWidth="1"/>
    <col min="5904" max="5904" width="14.33203125" style="37" bestFit="1" customWidth="1"/>
    <col min="5905" max="5910" width="5.6640625" style="37" customWidth="1"/>
    <col min="5911" max="5911" width="5.88671875" style="37" customWidth="1"/>
    <col min="5912" max="5912" width="4.88671875" style="37" customWidth="1"/>
    <col min="5913" max="6142" width="9.109375" style="37"/>
    <col min="6143" max="6143" width="23.109375" style="37" customWidth="1"/>
    <col min="6144" max="6145" width="9.109375" style="37"/>
    <col min="6146" max="6146" width="4.6640625" style="37" customWidth="1"/>
    <col min="6147" max="6147" width="13.33203125" style="37" customWidth="1"/>
    <col min="6148" max="6148" width="3.6640625" style="37" customWidth="1"/>
    <col min="6149" max="6149" width="13.33203125" style="37" customWidth="1"/>
    <col min="6150" max="6150" width="3.6640625" style="37" customWidth="1"/>
    <col min="6151" max="6151" width="2.6640625" style="37" customWidth="1"/>
    <col min="6152" max="6152" width="3.6640625" style="37" customWidth="1"/>
    <col min="6153" max="6153" width="4.6640625" style="37" customWidth="1"/>
    <col min="6154" max="6156" width="3.6640625" style="37" customWidth="1"/>
    <col min="6157" max="6157" width="5.6640625" style="37" customWidth="1"/>
    <col min="6158" max="6158" width="10.6640625" style="37" customWidth="1"/>
    <col min="6159" max="6159" width="6.6640625" style="37" customWidth="1"/>
    <col min="6160" max="6160" width="14.33203125" style="37" bestFit="1" customWidth="1"/>
    <col min="6161" max="6166" width="5.6640625" style="37" customWidth="1"/>
    <col min="6167" max="6167" width="5.88671875" style="37" customWidth="1"/>
    <col min="6168" max="6168" width="4.88671875" style="37" customWidth="1"/>
    <col min="6169" max="6398" width="9.109375" style="37"/>
    <col min="6399" max="6399" width="23.109375" style="37" customWidth="1"/>
    <col min="6400" max="6401" width="9.109375" style="37"/>
    <col min="6402" max="6402" width="4.6640625" style="37" customWidth="1"/>
    <col min="6403" max="6403" width="13.33203125" style="37" customWidth="1"/>
    <col min="6404" max="6404" width="3.6640625" style="37" customWidth="1"/>
    <col min="6405" max="6405" width="13.33203125" style="37" customWidth="1"/>
    <col min="6406" max="6406" width="3.6640625" style="37" customWidth="1"/>
    <col min="6407" max="6407" width="2.6640625" style="37" customWidth="1"/>
    <col min="6408" max="6408" width="3.6640625" style="37" customWidth="1"/>
    <col min="6409" max="6409" width="4.6640625" style="37" customWidth="1"/>
    <col min="6410" max="6412" width="3.6640625" style="37" customWidth="1"/>
    <col min="6413" max="6413" width="5.6640625" style="37" customWidth="1"/>
    <col min="6414" max="6414" width="10.6640625" style="37" customWidth="1"/>
    <col min="6415" max="6415" width="6.6640625" style="37" customWidth="1"/>
    <col min="6416" max="6416" width="14.33203125" style="37" bestFit="1" customWidth="1"/>
    <col min="6417" max="6422" width="5.6640625" style="37" customWidth="1"/>
    <col min="6423" max="6423" width="5.88671875" style="37" customWidth="1"/>
    <col min="6424" max="6424" width="4.88671875" style="37" customWidth="1"/>
    <col min="6425" max="6654" width="9.109375" style="37"/>
    <col min="6655" max="6655" width="23.109375" style="37" customWidth="1"/>
    <col min="6656" max="6657" width="9.109375" style="37"/>
    <col min="6658" max="6658" width="4.6640625" style="37" customWidth="1"/>
    <col min="6659" max="6659" width="13.33203125" style="37" customWidth="1"/>
    <col min="6660" max="6660" width="3.6640625" style="37" customWidth="1"/>
    <col min="6661" max="6661" width="13.33203125" style="37" customWidth="1"/>
    <col min="6662" max="6662" width="3.6640625" style="37" customWidth="1"/>
    <col min="6663" max="6663" width="2.6640625" style="37" customWidth="1"/>
    <col min="6664" max="6664" width="3.6640625" style="37" customWidth="1"/>
    <col min="6665" max="6665" width="4.6640625" style="37" customWidth="1"/>
    <col min="6666" max="6668" width="3.6640625" style="37" customWidth="1"/>
    <col min="6669" max="6669" width="5.6640625" style="37" customWidth="1"/>
    <col min="6670" max="6670" width="10.6640625" style="37" customWidth="1"/>
    <col min="6671" max="6671" width="6.6640625" style="37" customWidth="1"/>
    <col min="6672" max="6672" width="14.33203125" style="37" bestFit="1" customWidth="1"/>
    <col min="6673" max="6678" width="5.6640625" style="37" customWidth="1"/>
    <col min="6679" max="6679" width="5.88671875" style="37" customWidth="1"/>
    <col min="6680" max="6680" width="4.88671875" style="37" customWidth="1"/>
    <col min="6681" max="6910" width="9.109375" style="37"/>
    <col min="6911" max="6911" width="23.109375" style="37" customWidth="1"/>
    <col min="6912" max="6913" width="9.109375" style="37"/>
    <col min="6914" max="6914" width="4.6640625" style="37" customWidth="1"/>
    <col min="6915" max="6915" width="13.33203125" style="37" customWidth="1"/>
    <col min="6916" max="6916" width="3.6640625" style="37" customWidth="1"/>
    <col min="6917" max="6917" width="13.33203125" style="37" customWidth="1"/>
    <col min="6918" max="6918" width="3.6640625" style="37" customWidth="1"/>
    <col min="6919" max="6919" width="2.6640625" style="37" customWidth="1"/>
    <col min="6920" max="6920" width="3.6640625" style="37" customWidth="1"/>
    <col min="6921" max="6921" width="4.6640625" style="37" customWidth="1"/>
    <col min="6922" max="6924" width="3.6640625" style="37" customWidth="1"/>
    <col min="6925" max="6925" width="5.6640625" style="37" customWidth="1"/>
    <col min="6926" max="6926" width="10.6640625" style="37" customWidth="1"/>
    <col min="6927" max="6927" width="6.6640625" style="37" customWidth="1"/>
    <col min="6928" max="6928" width="14.33203125" style="37" bestFit="1" customWidth="1"/>
    <col min="6929" max="6934" width="5.6640625" style="37" customWidth="1"/>
    <col min="6935" max="6935" width="5.88671875" style="37" customWidth="1"/>
    <col min="6936" max="6936" width="4.88671875" style="37" customWidth="1"/>
    <col min="6937" max="7166" width="9.109375" style="37"/>
    <col min="7167" max="7167" width="23.109375" style="37" customWidth="1"/>
    <col min="7168" max="7169" width="9.109375" style="37"/>
    <col min="7170" max="7170" width="4.6640625" style="37" customWidth="1"/>
    <col min="7171" max="7171" width="13.33203125" style="37" customWidth="1"/>
    <col min="7172" max="7172" width="3.6640625" style="37" customWidth="1"/>
    <col min="7173" max="7173" width="13.33203125" style="37" customWidth="1"/>
    <col min="7174" max="7174" width="3.6640625" style="37" customWidth="1"/>
    <col min="7175" max="7175" width="2.6640625" style="37" customWidth="1"/>
    <col min="7176" max="7176" width="3.6640625" style="37" customWidth="1"/>
    <col min="7177" max="7177" width="4.6640625" style="37" customWidth="1"/>
    <col min="7178" max="7180" width="3.6640625" style="37" customWidth="1"/>
    <col min="7181" max="7181" width="5.6640625" style="37" customWidth="1"/>
    <col min="7182" max="7182" width="10.6640625" style="37" customWidth="1"/>
    <col min="7183" max="7183" width="6.6640625" style="37" customWidth="1"/>
    <col min="7184" max="7184" width="14.33203125" style="37" bestFit="1" customWidth="1"/>
    <col min="7185" max="7190" width="5.6640625" style="37" customWidth="1"/>
    <col min="7191" max="7191" width="5.88671875" style="37" customWidth="1"/>
    <col min="7192" max="7192" width="4.88671875" style="37" customWidth="1"/>
    <col min="7193" max="7422" width="9.109375" style="37"/>
    <col min="7423" max="7423" width="23.109375" style="37" customWidth="1"/>
    <col min="7424" max="7425" width="9.109375" style="37"/>
    <col min="7426" max="7426" width="4.6640625" style="37" customWidth="1"/>
    <col min="7427" max="7427" width="13.33203125" style="37" customWidth="1"/>
    <col min="7428" max="7428" width="3.6640625" style="37" customWidth="1"/>
    <col min="7429" max="7429" width="13.33203125" style="37" customWidth="1"/>
    <col min="7430" max="7430" width="3.6640625" style="37" customWidth="1"/>
    <col min="7431" max="7431" width="2.6640625" style="37" customWidth="1"/>
    <col min="7432" max="7432" width="3.6640625" style="37" customWidth="1"/>
    <col min="7433" max="7433" width="4.6640625" style="37" customWidth="1"/>
    <col min="7434" max="7436" width="3.6640625" style="37" customWidth="1"/>
    <col min="7437" max="7437" width="5.6640625" style="37" customWidth="1"/>
    <col min="7438" max="7438" width="10.6640625" style="37" customWidth="1"/>
    <col min="7439" max="7439" width="6.6640625" style="37" customWidth="1"/>
    <col min="7440" max="7440" width="14.33203125" style="37" bestFit="1" customWidth="1"/>
    <col min="7441" max="7446" width="5.6640625" style="37" customWidth="1"/>
    <col min="7447" max="7447" width="5.88671875" style="37" customWidth="1"/>
    <col min="7448" max="7448" width="4.88671875" style="37" customWidth="1"/>
    <col min="7449" max="7678" width="9.109375" style="37"/>
    <col min="7679" max="7679" width="23.109375" style="37" customWidth="1"/>
    <col min="7680" max="7681" width="9.109375" style="37"/>
    <col min="7682" max="7682" width="4.6640625" style="37" customWidth="1"/>
    <col min="7683" max="7683" width="13.33203125" style="37" customWidth="1"/>
    <col min="7684" max="7684" width="3.6640625" style="37" customWidth="1"/>
    <col min="7685" max="7685" width="13.33203125" style="37" customWidth="1"/>
    <col min="7686" max="7686" width="3.6640625" style="37" customWidth="1"/>
    <col min="7687" max="7687" width="2.6640625" style="37" customWidth="1"/>
    <col min="7688" max="7688" width="3.6640625" style="37" customWidth="1"/>
    <col min="7689" max="7689" width="4.6640625" style="37" customWidth="1"/>
    <col min="7690" max="7692" width="3.6640625" style="37" customWidth="1"/>
    <col min="7693" max="7693" width="5.6640625" style="37" customWidth="1"/>
    <col min="7694" max="7694" width="10.6640625" style="37" customWidth="1"/>
    <col min="7695" max="7695" width="6.6640625" style="37" customWidth="1"/>
    <col min="7696" max="7696" width="14.33203125" style="37" bestFit="1" customWidth="1"/>
    <col min="7697" max="7702" width="5.6640625" style="37" customWidth="1"/>
    <col min="7703" max="7703" width="5.88671875" style="37" customWidth="1"/>
    <col min="7704" max="7704" width="4.88671875" style="37" customWidth="1"/>
    <col min="7705" max="7934" width="9.109375" style="37"/>
    <col min="7935" max="7935" width="23.109375" style="37" customWidth="1"/>
    <col min="7936" max="7937" width="9.109375" style="37"/>
    <col min="7938" max="7938" width="4.6640625" style="37" customWidth="1"/>
    <col min="7939" max="7939" width="13.33203125" style="37" customWidth="1"/>
    <col min="7940" max="7940" width="3.6640625" style="37" customWidth="1"/>
    <col min="7941" max="7941" width="13.33203125" style="37" customWidth="1"/>
    <col min="7942" max="7942" width="3.6640625" style="37" customWidth="1"/>
    <col min="7943" max="7943" width="2.6640625" style="37" customWidth="1"/>
    <col min="7944" max="7944" width="3.6640625" style="37" customWidth="1"/>
    <col min="7945" max="7945" width="4.6640625" style="37" customWidth="1"/>
    <col min="7946" max="7948" width="3.6640625" style="37" customWidth="1"/>
    <col min="7949" max="7949" width="5.6640625" style="37" customWidth="1"/>
    <col min="7950" max="7950" width="10.6640625" style="37" customWidth="1"/>
    <col min="7951" max="7951" width="6.6640625" style="37" customWidth="1"/>
    <col min="7952" max="7952" width="14.33203125" style="37" bestFit="1" customWidth="1"/>
    <col min="7953" max="7958" width="5.6640625" style="37" customWidth="1"/>
    <col min="7959" max="7959" width="5.88671875" style="37" customWidth="1"/>
    <col min="7960" max="7960" width="4.88671875" style="37" customWidth="1"/>
    <col min="7961" max="8190" width="9.109375" style="37"/>
    <col min="8191" max="8191" width="23.109375" style="37" customWidth="1"/>
    <col min="8192" max="8193" width="9.109375" style="37"/>
    <col min="8194" max="8194" width="4.6640625" style="37" customWidth="1"/>
    <col min="8195" max="8195" width="13.33203125" style="37" customWidth="1"/>
    <col min="8196" max="8196" width="3.6640625" style="37" customWidth="1"/>
    <col min="8197" max="8197" width="13.33203125" style="37" customWidth="1"/>
    <col min="8198" max="8198" width="3.6640625" style="37" customWidth="1"/>
    <col min="8199" max="8199" width="2.6640625" style="37" customWidth="1"/>
    <col min="8200" max="8200" width="3.6640625" style="37" customWidth="1"/>
    <col min="8201" max="8201" width="4.6640625" style="37" customWidth="1"/>
    <col min="8202" max="8204" width="3.6640625" style="37" customWidth="1"/>
    <col min="8205" max="8205" width="5.6640625" style="37" customWidth="1"/>
    <col min="8206" max="8206" width="10.6640625" style="37" customWidth="1"/>
    <col min="8207" max="8207" width="6.6640625" style="37" customWidth="1"/>
    <col min="8208" max="8208" width="14.33203125" style="37" bestFit="1" customWidth="1"/>
    <col min="8209" max="8214" width="5.6640625" style="37" customWidth="1"/>
    <col min="8215" max="8215" width="5.88671875" style="37" customWidth="1"/>
    <col min="8216" max="8216" width="4.88671875" style="37" customWidth="1"/>
    <col min="8217" max="8446" width="9.109375" style="37"/>
    <col min="8447" max="8447" width="23.109375" style="37" customWidth="1"/>
    <col min="8448" max="8449" width="9.109375" style="37"/>
    <col min="8450" max="8450" width="4.6640625" style="37" customWidth="1"/>
    <col min="8451" max="8451" width="13.33203125" style="37" customWidth="1"/>
    <col min="8452" max="8452" width="3.6640625" style="37" customWidth="1"/>
    <col min="8453" max="8453" width="13.33203125" style="37" customWidth="1"/>
    <col min="8454" max="8454" width="3.6640625" style="37" customWidth="1"/>
    <col min="8455" max="8455" width="2.6640625" style="37" customWidth="1"/>
    <col min="8456" max="8456" width="3.6640625" style="37" customWidth="1"/>
    <col min="8457" max="8457" width="4.6640625" style="37" customWidth="1"/>
    <col min="8458" max="8460" width="3.6640625" style="37" customWidth="1"/>
    <col min="8461" max="8461" width="5.6640625" style="37" customWidth="1"/>
    <col min="8462" max="8462" width="10.6640625" style="37" customWidth="1"/>
    <col min="8463" max="8463" width="6.6640625" style="37" customWidth="1"/>
    <col min="8464" max="8464" width="14.33203125" style="37" bestFit="1" customWidth="1"/>
    <col min="8465" max="8470" width="5.6640625" style="37" customWidth="1"/>
    <col min="8471" max="8471" width="5.88671875" style="37" customWidth="1"/>
    <col min="8472" max="8472" width="4.88671875" style="37" customWidth="1"/>
    <col min="8473" max="8702" width="9.109375" style="37"/>
    <col min="8703" max="8703" width="23.109375" style="37" customWidth="1"/>
    <col min="8704" max="8705" width="9.109375" style="37"/>
    <col min="8706" max="8706" width="4.6640625" style="37" customWidth="1"/>
    <col min="8707" max="8707" width="13.33203125" style="37" customWidth="1"/>
    <col min="8708" max="8708" width="3.6640625" style="37" customWidth="1"/>
    <col min="8709" max="8709" width="13.33203125" style="37" customWidth="1"/>
    <col min="8710" max="8710" width="3.6640625" style="37" customWidth="1"/>
    <col min="8711" max="8711" width="2.6640625" style="37" customWidth="1"/>
    <col min="8712" max="8712" width="3.6640625" style="37" customWidth="1"/>
    <col min="8713" max="8713" width="4.6640625" style="37" customWidth="1"/>
    <col min="8714" max="8716" width="3.6640625" style="37" customWidth="1"/>
    <col min="8717" max="8717" width="5.6640625" style="37" customWidth="1"/>
    <col min="8718" max="8718" width="10.6640625" style="37" customWidth="1"/>
    <col min="8719" max="8719" width="6.6640625" style="37" customWidth="1"/>
    <col min="8720" max="8720" width="14.33203125" style="37" bestFit="1" customWidth="1"/>
    <col min="8721" max="8726" width="5.6640625" style="37" customWidth="1"/>
    <col min="8727" max="8727" width="5.88671875" style="37" customWidth="1"/>
    <col min="8728" max="8728" width="4.88671875" style="37" customWidth="1"/>
    <col min="8729" max="8958" width="9.109375" style="37"/>
    <col min="8959" max="8959" width="23.109375" style="37" customWidth="1"/>
    <col min="8960" max="8961" width="9.109375" style="37"/>
    <col min="8962" max="8962" width="4.6640625" style="37" customWidth="1"/>
    <col min="8963" max="8963" width="13.33203125" style="37" customWidth="1"/>
    <col min="8964" max="8964" width="3.6640625" style="37" customWidth="1"/>
    <col min="8965" max="8965" width="13.33203125" style="37" customWidth="1"/>
    <col min="8966" max="8966" width="3.6640625" style="37" customWidth="1"/>
    <col min="8967" max="8967" width="2.6640625" style="37" customWidth="1"/>
    <col min="8968" max="8968" width="3.6640625" style="37" customWidth="1"/>
    <col min="8969" max="8969" width="4.6640625" style="37" customWidth="1"/>
    <col min="8970" max="8972" width="3.6640625" style="37" customWidth="1"/>
    <col min="8973" max="8973" width="5.6640625" style="37" customWidth="1"/>
    <col min="8974" max="8974" width="10.6640625" style="37" customWidth="1"/>
    <col min="8975" max="8975" width="6.6640625" style="37" customWidth="1"/>
    <col min="8976" max="8976" width="14.33203125" style="37" bestFit="1" customWidth="1"/>
    <col min="8977" max="8982" width="5.6640625" style="37" customWidth="1"/>
    <col min="8983" max="8983" width="5.88671875" style="37" customWidth="1"/>
    <col min="8984" max="8984" width="4.88671875" style="37" customWidth="1"/>
    <col min="8985" max="9214" width="9.109375" style="37"/>
    <col min="9215" max="9215" width="23.109375" style="37" customWidth="1"/>
    <col min="9216" max="9217" width="9.109375" style="37"/>
    <col min="9218" max="9218" width="4.6640625" style="37" customWidth="1"/>
    <col min="9219" max="9219" width="13.33203125" style="37" customWidth="1"/>
    <col min="9220" max="9220" width="3.6640625" style="37" customWidth="1"/>
    <col min="9221" max="9221" width="13.33203125" style="37" customWidth="1"/>
    <col min="9222" max="9222" width="3.6640625" style="37" customWidth="1"/>
    <col min="9223" max="9223" width="2.6640625" style="37" customWidth="1"/>
    <col min="9224" max="9224" width="3.6640625" style="37" customWidth="1"/>
    <col min="9225" max="9225" width="4.6640625" style="37" customWidth="1"/>
    <col min="9226" max="9228" width="3.6640625" style="37" customWidth="1"/>
    <col min="9229" max="9229" width="5.6640625" style="37" customWidth="1"/>
    <col min="9230" max="9230" width="10.6640625" style="37" customWidth="1"/>
    <col min="9231" max="9231" width="6.6640625" style="37" customWidth="1"/>
    <col min="9232" max="9232" width="14.33203125" style="37" bestFit="1" customWidth="1"/>
    <col min="9233" max="9238" width="5.6640625" style="37" customWidth="1"/>
    <col min="9239" max="9239" width="5.88671875" style="37" customWidth="1"/>
    <col min="9240" max="9240" width="4.88671875" style="37" customWidth="1"/>
    <col min="9241" max="9470" width="9.109375" style="37"/>
    <col min="9471" max="9471" width="23.109375" style="37" customWidth="1"/>
    <col min="9472" max="9473" width="9.109375" style="37"/>
    <col min="9474" max="9474" width="4.6640625" style="37" customWidth="1"/>
    <col min="9475" max="9475" width="13.33203125" style="37" customWidth="1"/>
    <col min="9476" max="9476" width="3.6640625" style="37" customWidth="1"/>
    <col min="9477" max="9477" width="13.33203125" style="37" customWidth="1"/>
    <col min="9478" max="9478" width="3.6640625" style="37" customWidth="1"/>
    <col min="9479" max="9479" width="2.6640625" style="37" customWidth="1"/>
    <col min="9480" max="9480" width="3.6640625" style="37" customWidth="1"/>
    <col min="9481" max="9481" width="4.6640625" style="37" customWidth="1"/>
    <col min="9482" max="9484" width="3.6640625" style="37" customWidth="1"/>
    <col min="9485" max="9485" width="5.6640625" style="37" customWidth="1"/>
    <col min="9486" max="9486" width="10.6640625" style="37" customWidth="1"/>
    <col min="9487" max="9487" width="6.6640625" style="37" customWidth="1"/>
    <col min="9488" max="9488" width="14.33203125" style="37" bestFit="1" customWidth="1"/>
    <col min="9489" max="9494" width="5.6640625" style="37" customWidth="1"/>
    <col min="9495" max="9495" width="5.88671875" style="37" customWidth="1"/>
    <col min="9496" max="9496" width="4.88671875" style="37" customWidth="1"/>
    <col min="9497" max="9726" width="9.109375" style="37"/>
    <col min="9727" max="9727" width="23.109375" style="37" customWidth="1"/>
    <col min="9728" max="9729" width="9.109375" style="37"/>
    <col min="9730" max="9730" width="4.6640625" style="37" customWidth="1"/>
    <col min="9731" max="9731" width="13.33203125" style="37" customWidth="1"/>
    <col min="9732" max="9732" width="3.6640625" style="37" customWidth="1"/>
    <col min="9733" max="9733" width="13.33203125" style="37" customWidth="1"/>
    <col min="9734" max="9734" width="3.6640625" style="37" customWidth="1"/>
    <col min="9735" max="9735" width="2.6640625" style="37" customWidth="1"/>
    <col min="9736" max="9736" width="3.6640625" style="37" customWidth="1"/>
    <col min="9737" max="9737" width="4.6640625" style="37" customWidth="1"/>
    <col min="9738" max="9740" width="3.6640625" style="37" customWidth="1"/>
    <col min="9741" max="9741" width="5.6640625" style="37" customWidth="1"/>
    <col min="9742" max="9742" width="10.6640625" style="37" customWidth="1"/>
    <col min="9743" max="9743" width="6.6640625" style="37" customWidth="1"/>
    <col min="9744" max="9744" width="14.33203125" style="37" bestFit="1" customWidth="1"/>
    <col min="9745" max="9750" width="5.6640625" style="37" customWidth="1"/>
    <col min="9751" max="9751" width="5.88671875" style="37" customWidth="1"/>
    <col min="9752" max="9752" width="4.88671875" style="37" customWidth="1"/>
    <col min="9753" max="9982" width="9.109375" style="37"/>
    <col min="9983" max="9983" width="23.109375" style="37" customWidth="1"/>
    <col min="9984" max="9985" width="9.109375" style="37"/>
    <col min="9986" max="9986" width="4.6640625" style="37" customWidth="1"/>
    <col min="9987" max="9987" width="13.33203125" style="37" customWidth="1"/>
    <col min="9988" max="9988" width="3.6640625" style="37" customWidth="1"/>
    <col min="9989" max="9989" width="13.33203125" style="37" customWidth="1"/>
    <col min="9990" max="9990" width="3.6640625" style="37" customWidth="1"/>
    <col min="9991" max="9991" width="2.6640625" style="37" customWidth="1"/>
    <col min="9992" max="9992" width="3.6640625" style="37" customWidth="1"/>
    <col min="9993" max="9993" width="4.6640625" style="37" customWidth="1"/>
    <col min="9994" max="9996" width="3.6640625" style="37" customWidth="1"/>
    <col min="9997" max="9997" width="5.6640625" style="37" customWidth="1"/>
    <col min="9998" max="9998" width="10.6640625" style="37" customWidth="1"/>
    <col min="9999" max="9999" width="6.6640625" style="37" customWidth="1"/>
    <col min="10000" max="10000" width="14.33203125" style="37" bestFit="1" customWidth="1"/>
    <col min="10001" max="10006" width="5.6640625" style="37" customWidth="1"/>
    <col min="10007" max="10007" width="5.88671875" style="37" customWidth="1"/>
    <col min="10008" max="10008" width="4.88671875" style="37" customWidth="1"/>
    <col min="10009" max="10238" width="9.109375" style="37"/>
    <col min="10239" max="10239" width="23.109375" style="37" customWidth="1"/>
    <col min="10240" max="10241" width="9.109375" style="37"/>
    <col min="10242" max="10242" width="4.6640625" style="37" customWidth="1"/>
    <col min="10243" max="10243" width="13.33203125" style="37" customWidth="1"/>
    <col min="10244" max="10244" width="3.6640625" style="37" customWidth="1"/>
    <col min="10245" max="10245" width="13.33203125" style="37" customWidth="1"/>
    <col min="10246" max="10246" width="3.6640625" style="37" customWidth="1"/>
    <col min="10247" max="10247" width="2.6640625" style="37" customWidth="1"/>
    <col min="10248" max="10248" width="3.6640625" style="37" customWidth="1"/>
    <col min="10249" max="10249" width="4.6640625" style="37" customWidth="1"/>
    <col min="10250" max="10252" width="3.6640625" style="37" customWidth="1"/>
    <col min="10253" max="10253" width="5.6640625" style="37" customWidth="1"/>
    <col min="10254" max="10254" width="10.6640625" style="37" customWidth="1"/>
    <col min="10255" max="10255" width="6.6640625" style="37" customWidth="1"/>
    <col min="10256" max="10256" width="14.33203125" style="37" bestFit="1" customWidth="1"/>
    <col min="10257" max="10262" width="5.6640625" style="37" customWidth="1"/>
    <col min="10263" max="10263" width="5.88671875" style="37" customWidth="1"/>
    <col min="10264" max="10264" width="4.88671875" style="37" customWidth="1"/>
    <col min="10265" max="10494" width="9.109375" style="37"/>
    <col min="10495" max="10495" width="23.109375" style="37" customWidth="1"/>
    <col min="10496" max="10497" width="9.109375" style="37"/>
    <col min="10498" max="10498" width="4.6640625" style="37" customWidth="1"/>
    <col min="10499" max="10499" width="13.33203125" style="37" customWidth="1"/>
    <col min="10500" max="10500" width="3.6640625" style="37" customWidth="1"/>
    <col min="10501" max="10501" width="13.33203125" style="37" customWidth="1"/>
    <col min="10502" max="10502" width="3.6640625" style="37" customWidth="1"/>
    <col min="10503" max="10503" width="2.6640625" style="37" customWidth="1"/>
    <col min="10504" max="10504" width="3.6640625" style="37" customWidth="1"/>
    <col min="10505" max="10505" width="4.6640625" style="37" customWidth="1"/>
    <col min="10506" max="10508" width="3.6640625" style="37" customWidth="1"/>
    <col min="10509" max="10509" width="5.6640625" style="37" customWidth="1"/>
    <col min="10510" max="10510" width="10.6640625" style="37" customWidth="1"/>
    <col min="10511" max="10511" width="6.6640625" style="37" customWidth="1"/>
    <col min="10512" max="10512" width="14.33203125" style="37" bestFit="1" customWidth="1"/>
    <col min="10513" max="10518" width="5.6640625" style="37" customWidth="1"/>
    <col min="10519" max="10519" width="5.88671875" style="37" customWidth="1"/>
    <col min="10520" max="10520" width="4.88671875" style="37" customWidth="1"/>
    <col min="10521" max="10750" width="9.109375" style="37"/>
    <col min="10751" max="10751" width="23.109375" style="37" customWidth="1"/>
    <col min="10752" max="10753" width="9.109375" style="37"/>
    <col min="10754" max="10754" width="4.6640625" style="37" customWidth="1"/>
    <col min="10755" max="10755" width="13.33203125" style="37" customWidth="1"/>
    <col min="10756" max="10756" width="3.6640625" style="37" customWidth="1"/>
    <col min="10757" max="10757" width="13.33203125" style="37" customWidth="1"/>
    <col min="10758" max="10758" width="3.6640625" style="37" customWidth="1"/>
    <col min="10759" max="10759" width="2.6640625" style="37" customWidth="1"/>
    <col min="10760" max="10760" width="3.6640625" style="37" customWidth="1"/>
    <col min="10761" max="10761" width="4.6640625" style="37" customWidth="1"/>
    <col min="10762" max="10764" width="3.6640625" style="37" customWidth="1"/>
    <col min="10765" max="10765" width="5.6640625" style="37" customWidth="1"/>
    <col min="10766" max="10766" width="10.6640625" style="37" customWidth="1"/>
    <col min="10767" max="10767" width="6.6640625" style="37" customWidth="1"/>
    <col min="10768" max="10768" width="14.33203125" style="37" bestFit="1" customWidth="1"/>
    <col min="10769" max="10774" width="5.6640625" style="37" customWidth="1"/>
    <col min="10775" max="10775" width="5.88671875" style="37" customWidth="1"/>
    <col min="10776" max="10776" width="4.88671875" style="37" customWidth="1"/>
    <col min="10777" max="11006" width="9.109375" style="37"/>
    <col min="11007" max="11007" width="23.109375" style="37" customWidth="1"/>
    <col min="11008" max="11009" width="9.109375" style="37"/>
    <col min="11010" max="11010" width="4.6640625" style="37" customWidth="1"/>
    <col min="11011" max="11011" width="13.33203125" style="37" customWidth="1"/>
    <col min="11012" max="11012" width="3.6640625" style="37" customWidth="1"/>
    <col min="11013" max="11013" width="13.33203125" style="37" customWidth="1"/>
    <col min="11014" max="11014" width="3.6640625" style="37" customWidth="1"/>
    <col min="11015" max="11015" width="2.6640625" style="37" customWidth="1"/>
    <col min="11016" max="11016" width="3.6640625" style="37" customWidth="1"/>
    <col min="11017" max="11017" width="4.6640625" style="37" customWidth="1"/>
    <col min="11018" max="11020" width="3.6640625" style="37" customWidth="1"/>
    <col min="11021" max="11021" width="5.6640625" style="37" customWidth="1"/>
    <col min="11022" max="11022" width="10.6640625" style="37" customWidth="1"/>
    <col min="11023" max="11023" width="6.6640625" style="37" customWidth="1"/>
    <col min="11024" max="11024" width="14.33203125" style="37" bestFit="1" customWidth="1"/>
    <col min="11025" max="11030" width="5.6640625" style="37" customWidth="1"/>
    <col min="11031" max="11031" width="5.88671875" style="37" customWidth="1"/>
    <col min="11032" max="11032" width="4.88671875" style="37" customWidth="1"/>
    <col min="11033" max="11262" width="9.109375" style="37"/>
    <col min="11263" max="11263" width="23.109375" style="37" customWidth="1"/>
    <col min="11264" max="11265" width="9.109375" style="37"/>
    <col min="11266" max="11266" width="4.6640625" style="37" customWidth="1"/>
    <col min="11267" max="11267" width="13.33203125" style="37" customWidth="1"/>
    <col min="11268" max="11268" width="3.6640625" style="37" customWidth="1"/>
    <col min="11269" max="11269" width="13.33203125" style="37" customWidth="1"/>
    <col min="11270" max="11270" width="3.6640625" style="37" customWidth="1"/>
    <col min="11271" max="11271" width="2.6640625" style="37" customWidth="1"/>
    <col min="11272" max="11272" width="3.6640625" style="37" customWidth="1"/>
    <col min="11273" max="11273" width="4.6640625" style="37" customWidth="1"/>
    <col min="11274" max="11276" width="3.6640625" style="37" customWidth="1"/>
    <col min="11277" max="11277" width="5.6640625" style="37" customWidth="1"/>
    <col min="11278" max="11278" width="10.6640625" style="37" customWidth="1"/>
    <col min="11279" max="11279" width="6.6640625" style="37" customWidth="1"/>
    <col min="11280" max="11280" width="14.33203125" style="37" bestFit="1" customWidth="1"/>
    <col min="11281" max="11286" width="5.6640625" style="37" customWidth="1"/>
    <col min="11287" max="11287" width="5.88671875" style="37" customWidth="1"/>
    <col min="11288" max="11288" width="4.88671875" style="37" customWidth="1"/>
    <col min="11289" max="11518" width="9.109375" style="37"/>
    <col min="11519" max="11519" width="23.109375" style="37" customWidth="1"/>
    <col min="11520" max="11521" width="9.109375" style="37"/>
    <col min="11522" max="11522" width="4.6640625" style="37" customWidth="1"/>
    <col min="11523" max="11523" width="13.33203125" style="37" customWidth="1"/>
    <col min="11524" max="11524" width="3.6640625" style="37" customWidth="1"/>
    <col min="11525" max="11525" width="13.33203125" style="37" customWidth="1"/>
    <col min="11526" max="11526" width="3.6640625" style="37" customWidth="1"/>
    <col min="11527" max="11527" width="2.6640625" style="37" customWidth="1"/>
    <col min="11528" max="11528" width="3.6640625" style="37" customWidth="1"/>
    <col min="11529" max="11529" width="4.6640625" style="37" customWidth="1"/>
    <col min="11530" max="11532" width="3.6640625" style="37" customWidth="1"/>
    <col min="11533" max="11533" width="5.6640625" style="37" customWidth="1"/>
    <col min="11534" max="11534" width="10.6640625" style="37" customWidth="1"/>
    <col min="11535" max="11535" width="6.6640625" style="37" customWidth="1"/>
    <col min="11536" max="11536" width="14.33203125" style="37" bestFit="1" customWidth="1"/>
    <col min="11537" max="11542" width="5.6640625" style="37" customWidth="1"/>
    <col min="11543" max="11543" width="5.88671875" style="37" customWidth="1"/>
    <col min="11544" max="11544" width="4.88671875" style="37" customWidth="1"/>
    <col min="11545" max="11774" width="9.109375" style="37"/>
    <col min="11775" max="11775" width="23.109375" style="37" customWidth="1"/>
    <col min="11776" max="11777" width="9.109375" style="37"/>
    <col min="11778" max="11778" width="4.6640625" style="37" customWidth="1"/>
    <col min="11779" max="11779" width="13.33203125" style="37" customWidth="1"/>
    <col min="11780" max="11780" width="3.6640625" style="37" customWidth="1"/>
    <col min="11781" max="11781" width="13.33203125" style="37" customWidth="1"/>
    <col min="11782" max="11782" width="3.6640625" style="37" customWidth="1"/>
    <col min="11783" max="11783" width="2.6640625" style="37" customWidth="1"/>
    <col min="11784" max="11784" width="3.6640625" style="37" customWidth="1"/>
    <col min="11785" max="11785" width="4.6640625" style="37" customWidth="1"/>
    <col min="11786" max="11788" width="3.6640625" style="37" customWidth="1"/>
    <col min="11789" max="11789" width="5.6640625" style="37" customWidth="1"/>
    <col min="11790" max="11790" width="10.6640625" style="37" customWidth="1"/>
    <col min="11791" max="11791" width="6.6640625" style="37" customWidth="1"/>
    <col min="11792" max="11792" width="14.33203125" style="37" bestFit="1" customWidth="1"/>
    <col min="11793" max="11798" width="5.6640625" style="37" customWidth="1"/>
    <col min="11799" max="11799" width="5.88671875" style="37" customWidth="1"/>
    <col min="11800" max="11800" width="4.88671875" style="37" customWidth="1"/>
    <col min="11801" max="12030" width="9.109375" style="37"/>
    <col min="12031" max="12031" width="23.109375" style="37" customWidth="1"/>
    <col min="12032" max="12033" width="9.109375" style="37"/>
    <col min="12034" max="12034" width="4.6640625" style="37" customWidth="1"/>
    <col min="12035" max="12035" width="13.33203125" style="37" customWidth="1"/>
    <col min="12036" max="12036" width="3.6640625" style="37" customWidth="1"/>
    <col min="12037" max="12037" width="13.33203125" style="37" customWidth="1"/>
    <col min="12038" max="12038" width="3.6640625" style="37" customWidth="1"/>
    <col min="12039" max="12039" width="2.6640625" style="37" customWidth="1"/>
    <col min="12040" max="12040" width="3.6640625" style="37" customWidth="1"/>
    <col min="12041" max="12041" width="4.6640625" style="37" customWidth="1"/>
    <col min="12042" max="12044" width="3.6640625" style="37" customWidth="1"/>
    <col min="12045" max="12045" width="5.6640625" style="37" customWidth="1"/>
    <col min="12046" max="12046" width="10.6640625" style="37" customWidth="1"/>
    <col min="12047" max="12047" width="6.6640625" style="37" customWidth="1"/>
    <col min="12048" max="12048" width="14.33203125" style="37" bestFit="1" customWidth="1"/>
    <col min="12049" max="12054" width="5.6640625" style="37" customWidth="1"/>
    <col min="12055" max="12055" width="5.88671875" style="37" customWidth="1"/>
    <col min="12056" max="12056" width="4.88671875" style="37" customWidth="1"/>
    <col min="12057" max="12286" width="9.109375" style="37"/>
    <col min="12287" max="12287" width="23.109375" style="37" customWidth="1"/>
    <col min="12288" max="12289" width="9.109375" style="37"/>
    <col min="12290" max="12290" width="4.6640625" style="37" customWidth="1"/>
    <col min="12291" max="12291" width="13.33203125" style="37" customWidth="1"/>
    <col min="12292" max="12292" width="3.6640625" style="37" customWidth="1"/>
    <col min="12293" max="12293" width="13.33203125" style="37" customWidth="1"/>
    <col min="12294" max="12294" width="3.6640625" style="37" customWidth="1"/>
    <col min="12295" max="12295" width="2.6640625" style="37" customWidth="1"/>
    <col min="12296" max="12296" width="3.6640625" style="37" customWidth="1"/>
    <col min="12297" max="12297" width="4.6640625" style="37" customWidth="1"/>
    <col min="12298" max="12300" width="3.6640625" style="37" customWidth="1"/>
    <col min="12301" max="12301" width="5.6640625" style="37" customWidth="1"/>
    <col min="12302" max="12302" width="10.6640625" style="37" customWidth="1"/>
    <col min="12303" max="12303" width="6.6640625" style="37" customWidth="1"/>
    <col min="12304" max="12304" width="14.33203125" style="37" bestFit="1" customWidth="1"/>
    <col min="12305" max="12310" width="5.6640625" style="37" customWidth="1"/>
    <col min="12311" max="12311" width="5.88671875" style="37" customWidth="1"/>
    <col min="12312" max="12312" width="4.88671875" style="37" customWidth="1"/>
    <col min="12313" max="12542" width="9.109375" style="37"/>
    <col min="12543" max="12543" width="23.109375" style="37" customWidth="1"/>
    <col min="12544" max="12545" width="9.109375" style="37"/>
    <col min="12546" max="12546" width="4.6640625" style="37" customWidth="1"/>
    <col min="12547" max="12547" width="13.33203125" style="37" customWidth="1"/>
    <col min="12548" max="12548" width="3.6640625" style="37" customWidth="1"/>
    <col min="12549" max="12549" width="13.33203125" style="37" customWidth="1"/>
    <col min="12550" max="12550" width="3.6640625" style="37" customWidth="1"/>
    <col min="12551" max="12551" width="2.6640625" style="37" customWidth="1"/>
    <col min="12552" max="12552" width="3.6640625" style="37" customWidth="1"/>
    <col min="12553" max="12553" width="4.6640625" style="37" customWidth="1"/>
    <col min="12554" max="12556" width="3.6640625" style="37" customWidth="1"/>
    <col min="12557" max="12557" width="5.6640625" style="37" customWidth="1"/>
    <col min="12558" max="12558" width="10.6640625" style="37" customWidth="1"/>
    <col min="12559" max="12559" width="6.6640625" style="37" customWidth="1"/>
    <col min="12560" max="12560" width="14.33203125" style="37" bestFit="1" customWidth="1"/>
    <col min="12561" max="12566" width="5.6640625" style="37" customWidth="1"/>
    <col min="12567" max="12567" width="5.88671875" style="37" customWidth="1"/>
    <col min="12568" max="12568" width="4.88671875" style="37" customWidth="1"/>
    <col min="12569" max="12798" width="9.109375" style="37"/>
    <col min="12799" max="12799" width="23.109375" style="37" customWidth="1"/>
    <col min="12800" max="12801" width="9.109375" style="37"/>
    <col min="12802" max="12802" width="4.6640625" style="37" customWidth="1"/>
    <col min="12803" max="12803" width="13.33203125" style="37" customWidth="1"/>
    <col min="12804" max="12804" width="3.6640625" style="37" customWidth="1"/>
    <col min="12805" max="12805" width="13.33203125" style="37" customWidth="1"/>
    <col min="12806" max="12806" width="3.6640625" style="37" customWidth="1"/>
    <col min="12807" max="12807" width="2.6640625" style="37" customWidth="1"/>
    <col min="12808" max="12808" width="3.6640625" style="37" customWidth="1"/>
    <col min="12809" max="12809" width="4.6640625" style="37" customWidth="1"/>
    <col min="12810" max="12812" width="3.6640625" style="37" customWidth="1"/>
    <col min="12813" max="12813" width="5.6640625" style="37" customWidth="1"/>
    <col min="12814" max="12814" width="10.6640625" style="37" customWidth="1"/>
    <col min="12815" max="12815" width="6.6640625" style="37" customWidth="1"/>
    <col min="12816" max="12816" width="14.33203125" style="37" bestFit="1" customWidth="1"/>
    <col min="12817" max="12822" width="5.6640625" style="37" customWidth="1"/>
    <col min="12823" max="12823" width="5.88671875" style="37" customWidth="1"/>
    <col min="12824" max="12824" width="4.88671875" style="37" customWidth="1"/>
    <col min="12825" max="13054" width="9.109375" style="37"/>
    <col min="13055" max="13055" width="23.109375" style="37" customWidth="1"/>
    <col min="13056" max="13057" width="9.109375" style="37"/>
    <col min="13058" max="13058" width="4.6640625" style="37" customWidth="1"/>
    <col min="13059" max="13059" width="13.33203125" style="37" customWidth="1"/>
    <col min="13060" max="13060" width="3.6640625" style="37" customWidth="1"/>
    <col min="13061" max="13061" width="13.33203125" style="37" customWidth="1"/>
    <col min="13062" max="13062" width="3.6640625" style="37" customWidth="1"/>
    <col min="13063" max="13063" width="2.6640625" style="37" customWidth="1"/>
    <col min="13064" max="13064" width="3.6640625" style="37" customWidth="1"/>
    <col min="13065" max="13065" width="4.6640625" style="37" customWidth="1"/>
    <col min="13066" max="13068" width="3.6640625" style="37" customWidth="1"/>
    <col min="13069" max="13069" width="5.6640625" style="37" customWidth="1"/>
    <col min="13070" max="13070" width="10.6640625" style="37" customWidth="1"/>
    <col min="13071" max="13071" width="6.6640625" style="37" customWidth="1"/>
    <col min="13072" max="13072" width="14.33203125" style="37" bestFit="1" customWidth="1"/>
    <col min="13073" max="13078" width="5.6640625" style="37" customWidth="1"/>
    <col min="13079" max="13079" width="5.88671875" style="37" customWidth="1"/>
    <col min="13080" max="13080" width="4.88671875" style="37" customWidth="1"/>
    <col min="13081" max="13310" width="9.109375" style="37"/>
    <col min="13311" max="13311" width="23.109375" style="37" customWidth="1"/>
    <col min="13312" max="13313" width="9.109375" style="37"/>
    <col min="13314" max="13314" width="4.6640625" style="37" customWidth="1"/>
    <col min="13315" max="13315" width="13.33203125" style="37" customWidth="1"/>
    <col min="13316" max="13316" width="3.6640625" style="37" customWidth="1"/>
    <col min="13317" max="13317" width="13.33203125" style="37" customWidth="1"/>
    <col min="13318" max="13318" width="3.6640625" style="37" customWidth="1"/>
    <col min="13319" max="13319" width="2.6640625" style="37" customWidth="1"/>
    <col min="13320" max="13320" width="3.6640625" style="37" customWidth="1"/>
    <col min="13321" max="13321" width="4.6640625" style="37" customWidth="1"/>
    <col min="13322" max="13324" width="3.6640625" style="37" customWidth="1"/>
    <col min="13325" max="13325" width="5.6640625" style="37" customWidth="1"/>
    <col min="13326" max="13326" width="10.6640625" style="37" customWidth="1"/>
    <col min="13327" max="13327" width="6.6640625" style="37" customWidth="1"/>
    <col min="13328" max="13328" width="14.33203125" style="37" bestFit="1" customWidth="1"/>
    <col min="13329" max="13334" width="5.6640625" style="37" customWidth="1"/>
    <col min="13335" max="13335" width="5.88671875" style="37" customWidth="1"/>
    <col min="13336" max="13336" width="4.88671875" style="37" customWidth="1"/>
    <col min="13337" max="13566" width="9.109375" style="37"/>
    <col min="13567" max="13567" width="23.109375" style="37" customWidth="1"/>
    <col min="13568" max="13569" width="9.109375" style="37"/>
    <col min="13570" max="13570" width="4.6640625" style="37" customWidth="1"/>
    <col min="13571" max="13571" width="13.33203125" style="37" customWidth="1"/>
    <col min="13572" max="13572" width="3.6640625" style="37" customWidth="1"/>
    <col min="13573" max="13573" width="13.33203125" style="37" customWidth="1"/>
    <col min="13574" max="13574" width="3.6640625" style="37" customWidth="1"/>
    <col min="13575" max="13575" width="2.6640625" style="37" customWidth="1"/>
    <col min="13576" max="13576" width="3.6640625" style="37" customWidth="1"/>
    <col min="13577" max="13577" width="4.6640625" style="37" customWidth="1"/>
    <col min="13578" max="13580" width="3.6640625" style="37" customWidth="1"/>
    <col min="13581" max="13581" width="5.6640625" style="37" customWidth="1"/>
    <col min="13582" max="13582" width="10.6640625" style="37" customWidth="1"/>
    <col min="13583" max="13583" width="6.6640625" style="37" customWidth="1"/>
    <col min="13584" max="13584" width="14.33203125" style="37" bestFit="1" customWidth="1"/>
    <col min="13585" max="13590" width="5.6640625" style="37" customWidth="1"/>
    <col min="13591" max="13591" width="5.88671875" style="37" customWidth="1"/>
    <col min="13592" max="13592" width="4.88671875" style="37" customWidth="1"/>
    <col min="13593" max="13822" width="9.109375" style="37"/>
    <col min="13823" max="13823" width="23.109375" style="37" customWidth="1"/>
    <col min="13824" max="13825" width="9.109375" style="37"/>
    <col min="13826" max="13826" width="4.6640625" style="37" customWidth="1"/>
    <col min="13827" max="13827" width="13.33203125" style="37" customWidth="1"/>
    <col min="13828" max="13828" width="3.6640625" style="37" customWidth="1"/>
    <col min="13829" max="13829" width="13.33203125" style="37" customWidth="1"/>
    <col min="13830" max="13830" width="3.6640625" style="37" customWidth="1"/>
    <col min="13831" max="13831" width="2.6640625" style="37" customWidth="1"/>
    <col min="13832" max="13832" width="3.6640625" style="37" customWidth="1"/>
    <col min="13833" max="13833" width="4.6640625" style="37" customWidth="1"/>
    <col min="13834" max="13836" width="3.6640625" style="37" customWidth="1"/>
    <col min="13837" max="13837" width="5.6640625" style="37" customWidth="1"/>
    <col min="13838" max="13838" width="10.6640625" style="37" customWidth="1"/>
    <col min="13839" max="13839" width="6.6640625" style="37" customWidth="1"/>
    <col min="13840" max="13840" width="14.33203125" style="37" bestFit="1" customWidth="1"/>
    <col min="13841" max="13846" width="5.6640625" style="37" customWidth="1"/>
    <col min="13847" max="13847" width="5.88671875" style="37" customWidth="1"/>
    <col min="13848" max="13848" width="4.88671875" style="37" customWidth="1"/>
    <col min="13849" max="14078" width="9.109375" style="37"/>
    <col min="14079" max="14079" width="23.109375" style="37" customWidth="1"/>
    <col min="14080" max="14081" width="9.109375" style="37"/>
    <col min="14082" max="14082" width="4.6640625" style="37" customWidth="1"/>
    <col min="14083" max="14083" width="13.33203125" style="37" customWidth="1"/>
    <col min="14084" max="14084" width="3.6640625" style="37" customWidth="1"/>
    <col min="14085" max="14085" width="13.33203125" style="37" customWidth="1"/>
    <col min="14086" max="14086" width="3.6640625" style="37" customWidth="1"/>
    <col min="14087" max="14087" width="2.6640625" style="37" customWidth="1"/>
    <col min="14088" max="14088" width="3.6640625" style="37" customWidth="1"/>
    <col min="14089" max="14089" width="4.6640625" style="37" customWidth="1"/>
    <col min="14090" max="14092" width="3.6640625" style="37" customWidth="1"/>
    <col min="14093" max="14093" width="5.6640625" style="37" customWidth="1"/>
    <col min="14094" max="14094" width="10.6640625" style="37" customWidth="1"/>
    <col min="14095" max="14095" width="6.6640625" style="37" customWidth="1"/>
    <col min="14096" max="14096" width="14.33203125" style="37" bestFit="1" customWidth="1"/>
    <col min="14097" max="14102" width="5.6640625" style="37" customWidth="1"/>
    <col min="14103" max="14103" width="5.88671875" style="37" customWidth="1"/>
    <col min="14104" max="14104" width="4.88671875" style="37" customWidth="1"/>
    <col min="14105" max="14334" width="9.109375" style="37"/>
    <col min="14335" max="14335" width="23.109375" style="37" customWidth="1"/>
    <col min="14336" max="14337" width="9.109375" style="37"/>
    <col min="14338" max="14338" width="4.6640625" style="37" customWidth="1"/>
    <col min="14339" max="14339" width="13.33203125" style="37" customWidth="1"/>
    <col min="14340" max="14340" width="3.6640625" style="37" customWidth="1"/>
    <col min="14341" max="14341" width="13.33203125" style="37" customWidth="1"/>
    <col min="14342" max="14342" width="3.6640625" style="37" customWidth="1"/>
    <col min="14343" max="14343" width="2.6640625" style="37" customWidth="1"/>
    <col min="14344" max="14344" width="3.6640625" style="37" customWidth="1"/>
    <col min="14345" max="14345" width="4.6640625" style="37" customWidth="1"/>
    <col min="14346" max="14348" width="3.6640625" style="37" customWidth="1"/>
    <col min="14349" max="14349" width="5.6640625" style="37" customWidth="1"/>
    <col min="14350" max="14350" width="10.6640625" style="37" customWidth="1"/>
    <col min="14351" max="14351" width="6.6640625" style="37" customWidth="1"/>
    <col min="14352" max="14352" width="14.33203125" style="37" bestFit="1" customWidth="1"/>
    <col min="14353" max="14358" width="5.6640625" style="37" customWidth="1"/>
    <col min="14359" max="14359" width="5.88671875" style="37" customWidth="1"/>
    <col min="14360" max="14360" width="4.88671875" style="37" customWidth="1"/>
    <col min="14361" max="14590" width="9.109375" style="37"/>
    <col min="14591" max="14591" width="23.109375" style="37" customWidth="1"/>
    <col min="14592" max="14593" width="9.109375" style="37"/>
    <col min="14594" max="14594" width="4.6640625" style="37" customWidth="1"/>
    <col min="14595" max="14595" width="13.33203125" style="37" customWidth="1"/>
    <col min="14596" max="14596" width="3.6640625" style="37" customWidth="1"/>
    <col min="14597" max="14597" width="13.33203125" style="37" customWidth="1"/>
    <col min="14598" max="14598" width="3.6640625" style="37" customWidth="1"/>
    <col min="14599" max="14599" width="2.6640625" style="37" customWidth="1"/>
    <col min="14600" max="14600" width="3.6640625" style="37" customWidth="1"/>
    <col min="14601" max="14601" width="4.6640625" style="37" customWidth="1"/>
    <col min="14602" max="14604" width="3.6640625" style="37" customWidth="1"/>
    <col min="14605" max="14605" width="5.6640625" style="37" customWidth="1"/>
    <col min="14606" max="14606" width="10.6640625" style="37" customWidth="1"/>
    <col min="14607" max="14607" width="6.6640625" style="37" customWidth="1"/>
    <col min="14608" max="14608" width="14.33203125" style="37" bestFit="1" customWidth="1"/>
    <col min="14609" max="14614" width="5.6640625" style="37" customWidth="1"/>
    <col min="14615" max="14615" width="5.88671875" style="37" customWidth="1"/>
    <col min="14616" max="14616" width="4.88671875" style="37" customWidth="1"/>
    <col min="14617" max="14846" width="9.109375" style="37"/>
    <col min="14847" max="14847" width="23.109375" style="37" customWidth="1"/>
    <col min="14848" max="14849" width="9.109375" style="37"/>
    <col min="14850" max="14850" width="4.6640625" style="37" customWidth="1"/>
    <col min="14851" max="14851" width="13.33203125" style="37" customWidth="1"/>
    <col min="14852" max="14852" width="3.6640625" style="37" customWidth="1"/>
    <col min="14853" max="14853" width="13.33203125" style="37" customWidth="1"/>
    <col min="14854" max="14854" width="3.6640625" style="37" customWidth="1"/>
    <col min="14855" max="14855" width="2.6640625" style="37" customWidth="1"/>
    <col min="14856" max="14856" width="3.6640625" style="37" customWidth="1"/>
    <col min="14857" max="14857" width="4.6640625" style="37" customWidth="1"/>
    <col min="14858" max="14860" width="3.6640625" style="37" customWidth="1"/>
    <col min="14861" max="14861" width="5.6640625" style="37" customWidth="1"/>
    <col min="14862" max="14862" width="10.6640625" style="37" customWidth="1"/>
    <col min="14863" max="14863" width="6.6640625" style="37" customWidth="1"/>
    <col min="14864" max="14864" width="14.33203125" style="37" bestFit="1" customWidth="1"/>
    <col min="14865" max="14870" width="5.6640625" style="37" customWidth="1"/>
    <col min="14871" max="14871" width="5.88671875" style="37" customWidth="1"/>
    <col min="14872" max="14872" width="4.88671875" style="37" customWidth="1"/>
    <col min="14873" max="15102" width="9.109375" style="37"/>
    <col min="15103" max="15103" width="23.109375" style="37" customWidth="1"/>
    <col min="15104" max="15105" width="9.109375" style="37"/>
    <col min="15106" max="15106" width="4.6640625" style="37" customWidth="1"/>
    <col min="15107" max="15107" width="13.33203125" style="37" customWidth="1"/>
    <col min="15108" max="15108" width="3.6640625" style="37" customWidth="1"/>
    <col min="15109" max="15109" width="13.33203125" style="37" customWidth="1"/>
    <col min="15110" max="15110" width="3.6640625" style="37" customWidth="1"/>
    <col min="15111" max="15111" width="2.6640625" style="37" customWidth="1"/>
    <col min="15112" max="15112" width="3.6640625" style="37" customWidth="1"/>
    <col min="15113" max="15113" width="4.6640625" style="37" customWidth="1"/>
    <col min="15114" max="15116" width="3.6640625" style="37" customWidth="1"/>
    <col min="15117" max="15117" width="5.6640625" style="37" customWidth="1"/>
    <col min="15118" max="15118" width="10.6640625" style="37" customWidth="1"/>
    <col min="15119" max="15119" width="6.6640625" style="37" customWidth="1"/>
    <col min="15120" max="15120" width="14.33203125" style="37" bestFit="1" customWidth="1"/>
    <col min="15121" max="15126" width="5.6640625" style="37" customWidth="1"/>
    <col min="15127" max="15127" width="5.88671875" style="37" customWidth="1"/>
    <col min="15128" max="15128" width="4.88671875" style="37" customWidth="1"/>
    <col min="15129" max="15358" width="9.109375" style="37"/>
    <col min="15359" max="15359" width="23.109375" style="37" customWidth="1"/>
    <col min="15360" max="15361" width="9.109375" style="37"/>
    <col min="15362" max="15362" width="4.6640625" style="37" customWidth="1"/>
    <col min="15363" max="15363" width="13.33203125" style="37" customWidth="1"/>
    <col min="15364" max="15364" width="3.6640625" style="37" customWidth="1"/>
    <col min="15365" max="15365" width="13.33203125" style="37" customWidth="1"/>
    <col min="15366" max="15366" width="3.6640625" style="37" customWidth="1"/>
    <col min="15367" max="15367" width="2.6640625" style="37" customWidth="1"/>
    <col min="15368" max="15368" width="3.6640625" style="37" customWidth="1"/>
    <col min="15369" max="15369" width="4.6640625" style="37" customWidth="1"/>
    <col min="15370" max="15372" width="3.6640625" style="37" customWidth="1"/>
    <col min="15373" max="15373" width="5.6640625" style="37" customWidth="1"/>
    <col min="15374" max="15374" width="10.6640625" style="37" customWidth="1"/>
    <col min="15375" max="15375" width="6.6640625" style="37" customWidth="1"/>
    <col min="15376" max="15376" width="14.33203125" style="37" bestFit="1" customWidth="1"/>
    <col min="15377" max="15382" width="5.6640625" style="37" customWidth="1"/>
    <col min="15383" max="15383" width="5.88671875" style="37" customWidth="1"/>
    <col min="15384" max="15384" width="4.88671875" style="37" customWidth="1"/>
    <col min="15385" max="15614" width="9.109375" style="37"/>
    <col min="15615" max="15615" width="23.109375" style="37" customWidth="1"/>
    <col min="15616" max="15617" width="9.109375" style="37"/>
    <col min="15618" max="15618" width="4.6640625" style="37" customWidth="1"/>
    <col min="15619" max="15619" width="13.33203125" style="37" customWidth="1"/>
    <col min="15620" max="15620" width="3.6640625" style="37" customWidth="1"/>
    <col min="15621" max="15621" width="13.33203125" style="37" customWidth="1"/>
    <col min="15622" max="15622" width="3.6640625" style="37" customWidth="1"/>
    <col min="15623" max="15623" width="2.6640625" style="37" customWidth="1"/>
    <col min="15624" max="15624" width="3.6640625" style="37" customWidth="1"/>
    <col min="15625" max="15625" width="4.6640625" style="37" customWidth="1"/>
    <col min="15626" max="15628" width="3.6640625" style="37" customWidth="1"/>
    <col min="15629" max="15629" width="5.6640625" style="37" customWidth="1"/>
    <col min="15630" max="15630" width="10.6640625" style="37" customWidth="1"/>
    <col min="15631" max="15631" width="6.6640625" style="37" customWidth="1"/>
    <col min="15632" max="15632" width="14.33203125" style="37" bestFit="1" customWidth="1"/>
    <col min="15633" max="15638" width="5.6640625" style="37" customWidth="1"/>
    <col min="15639" max="15639" width="5.88671875" style="37" customWidth="1"/>
    <col min="15640" max="15640" width="4.88671875" style="37" customWidth="1"/>
    <col min="15641" max="15870" width="9.109375" style="37"/>
    <col min="15871" max="15871" width="23.109375" style="37" customWidth="1"/>
    <col min="15872" max="15873" width="9.109375" style="37"/>
    <col min="15874" max="15874" width="4.6640625" style="37" customWidth="1"/>
    <col min="15875" max="15875" width="13.33203125" style="37" customWidth="1"/>
    <col min="15876" max="15876" width="3.6640625" style="37" customWidth="1"/>
    <col min="15877" max="15877" width="13.33203125" style="37" customWidth="1"/>
    <col min="15878" max="15878" width="3.6640625" style="37" customWidth="1"/>
    <col min="15879" max="15879" width="2.6640625" style="37" customWidth="1"/>
    <col min="15880" max="15880" width="3.6640625" style="37" customWidth="1"/>
    <col min="15881" max="15881" width="4.6640625" style="37" customWidth="1"/>
    <col min="15882" max="15884" width="3.6640625" style="37" customWidth="1"/>
    <col min="15885" max="15885" width="5.6640625" style="37" customWidth="1"/>
    <col min="15886" max="15886" width="10.6640625" style="37" customWidth="1"/>
    <col min="15887" max="15887" width="6.6640625" style="37" customWidth="1"/>
    <col min="15888" max="15888" width="14.33203125" style="37" bestFit="1" customWidth="1"/>
    <col min="15889" max="15894" width="5.6640625" style="37" customWidth="1"/>
    <col min="15895" max="15895" width="5.88671875" style="37" customWidth="1"/>
    <col min="15896" max="15896" width="4.88671875" style="37" customWidth="1"/>
    <col min="15897" max="16126" width="9.109375" style="37"/>
    <col min="16127" max="16127" width="23.109375" style="37" customWidth="1"/>
    <col min="16128" max="16129" width="9.109375" style="37"/>
    <col min="16130" max="16130" width="4.6640625" style="37" customWidth="1"/>
    <col min="16131" max="16131" width="13.33203125" style="37" customWidth="1"/>
    <col min="16132" max="16132" width="3.6640625" style="37" customWidth="1"/>
    <col min="16133" max="16133" width="13.33203125" style="37" customWidth="1"/>
    <col min="16134" max="16134" width="3.6640625" style="37" customWidth="1"/>
    <col min="16135" max="16135" width="2.6640625" style="37" customWidth="1"/>
    <col min="16136" max="16136" width="3.6640625" style="37" customWidth="1"/>
    <col min="16137" max="16137" width="4.6640625" style="37" customWidth="1"/>
    <col min="16138" max="16140" width="3.6640625" style="37" customWidth="1"/>
    <col min="16141" max="16141" width="5.6640625" style="37" customWidth="1"/>
    <col min="16142" max="16142" width="10.6640625" style="37" customWidth="1"/>
    <col min="16143" max="16143" width="6.6640625" style="37" customWidth="1"/>
    <col min="16144" max="16144" width="14.33203125" style="37" bestFit="1" customWidth="1"/>
    <col min="16145" max="16150" width="5.6640625" style="37" customWidth="1"/>
    <col min="16151" max="16151" width="5.88671875" style="37" customWidth="1"/>
    <col min="16152" max="16152" width="4.88671875" style="37" customWidth="1"/>
    <col min="16153" max="16384" width="9.109375" style="37"/>
  </cols>
  <sheetData>
    <row r="1" spans="1:26" ht="128.25" customHeight="1" x14ac:dyDescent="0.35">
      <c r="A1" s="32"/>
      <c r="B1" s="4"/>
      <c r="C1" s="4"/>
      <c r="D1" s="4"/>
      <c r="E1" s="4"/>
      <c r="F1" s="4"/>
      <c r="G1" s="4"/>
      <c r="H1" s="4"/>
      <c r="I1" s="4"/>
      <c r="J1" s="4"/>
      <c r="K1" s="4"/>
      <c r="L1" s="33"/>
      <c r="M1" s="33"/>
      <c r="N1" s="33"/>
      <c r="O1" s="33"/>
      <c r="P1" s="33"/>
      <c r="Q1" s="33"/>
      <c r="R1" s="33"/>
      <c r="S1" s="33"/>
      <c r="T1" s="34"/>
      <c r="U1" s="33"/>
      <c r="V1" s="33"/>
      <c r="W1" s="33"/>
      <c r="X1" s="33"/>
      <c r="Y1" s="35"/>
      <c r="Z1" s="36"/>
    </row>
    <row r="2" spans="1:26" x14ac:dyDescent="0.35">
      <c r="A2" s="5" t="s">
        <v>145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6"/>
      <c r="V2" s="38"/>
      <c r="W2" s="38"/>
      <c r="X2" s="38"/>
      <c r="Y2" s="38"/>
      <c r="Z2" s="39"/>
    </row>
    <row r="3" spans="1:26" ht="15" customHeight="1" x14ac:dyDescent="0.35">
      <c r="A3" s="8" t="s">
        <v>269</v>
      </c>
      <c r="B3" s="160"/>
      <c r="C3" s="161"/>
      <c r="D3" s="161"/>
      <c r="E3" s="161"/>
      <c r="F3" s="162"/>
      <c r="G3" s="38"/>
      <c r="H3" s="40" t="s">
        <v>0</v>
      </c>
      <c r="I3" s="160"/>
      <c r="J3" s="161"/>
      <c r="K3" s="161"/>
      <c r="L3" s="161"/>
      <c r="M3" s="161"/>
      <c r="N3" s="161"/>
      <c r="O3" s="162"/>
      <c r="P3" s="38"/>
      <c r="Q3" s="38"/>
      <c r="R3" s="38"/>
      <c r="S3" s="38"/>
      <c r="T3" s="38"/>
      <c r="U3" s="38"/>
      <c r="V3" s="38"/>
      <c r="W3" s="38"/>
      <c r="X3" s="38"/>
      <c r="Y3" s="38"/>
      <c r="Z3" s="39"/>
    </row>
    <row r="4" spans="1:26" ht="15" customHeight="1" x14ac:dyDescent="0.35">
      <c r="A4" s="8" t="s">
        <v>270</v>
      </c>
      <c r="B4" s="132"/>
      <c r="C4" s="38"/>
      <c r="D4" s="38"/>
      <c r="E4" s="38"/>
      <c r="F4" s="38"/>
      <c r="G4" s="38"/>
      <c r="H4" s="38"/>
      <c r="I4" s="92" t="s">
        <v>1</v>
      </c>
      <c r="J4" s="38"/>
      <c r="K4" s="92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9"/>
    </row>
    <row r="5" spans="1:26" ht="15" customHeight="1" x14ac:dyDescent="0.35">
      <c r="A5" s="8" t="s">
        <v>271</v>
      </c>
      <c r="B5" s="163"/>
      <c r="C5" s="161"/>
      <c r="D5" s="161"/>
      <c r="E5" s="161"/>
      <c r="F5" s="161"/>
      <c r="G5" s="162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9"/>
    </row>
    <row r="6" spans="1:26" ht="15" customHeight="1" x14ac:dyDescent="0.35">
      <c r="A6" s="93" t="s">
        <v>272</v>
      </c>
      <c r="B6" s="164"/>
      <c r="C6" s="165"/>
      <c r="D6" s="165"/>
      <c r="E6" s="165"/>
      <c r="F6" s="165"/>
      <c r="G6" s="166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1:26" x14ac:dyDescent="0.35">
      <c r="A7" s="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9"/>
    </row>
    <row r="8" spans="1:26" x14ac:dyDescent="0.35">
      <c r="A8" s="7" t="s">
        <v>2</v>
      </c>
      <c r="B8" s="31" t="s">
        <v>273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"/>
      <c r="Z8" s="39"/>
    </row>
    <row r="9" spans="1:26" x14ac:dyDescent="0.35">
      <c r="A9" s="8"/>
      <c r="B9" s="92" t="s">
        <v>280</v>
      </c>
      <c r="C9" s="92"/>
      <c r="D9" s="92"/>
      <c r="E9" s="92"/>
      <c r="F9" s="92">
        <v>5</v>
      </c>
      <c r="G9" s="92" t="s">
        <v>141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x14ac:dyDescent="0.35">
      <c r="A10" s="8"/>
      <c r="B10" s="92" t="s">
        <v>279</v>
      </c>
      <c r="C10" s="92"/>
      <c r="D10" s="92"/>
      <c r="E10" s="92"/>
      <c r="F10" s="92">
        <v>10</v>
      </c>
      <c r="G10" s="92" t="s">
        <v>141</v>
      </c>
      <c r="H10" s="38"/>
      <c r="I10" s="38"/>
      <c r="J10" s="38"/>
      <c r="K10" s="38"/>
      <c r="L10" s="38"/>
      <c r="M10" s="38"/>
      <c r="N10" s="38"/>
      <c r="O10" s="38"/>
      <c r="P10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x14ac:dyDescent="0.35">
      <c r="A11" s="8"/>
      <c r="B11" s="92" t="s">
        <v>107</v>
      </c>
      <c r="C11" s="92"/>
      <c r="D11" s="92"/>
      <c r="E11" s="92"/>
      <c r="F11" s="92">
        <v>1</v>
      </c>
      <c r="G11" s="92" t="s">
        <v>142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9"/>
    </row>
    <row r="12" spans="1:26" x14ac:dyDescent="0.35">
      <c r="A12" s="8" t="s">
        <v>179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9"/>
    </row>
    <row r="13" spans="1:26" x14ac:dyDescent="0.35">
      <c r="A13" s="9" t="s">
        <v>170</v>
      </c>
      <c r="B13" s="20" t="s">
        <v>3</v>
      </c>
      <c r="C13" s="20" t="s">
        <v>4</v>
      </c>
      <c r="D13" s="41"/>
      <c r="E13" s="41"/>
      <c r="F13" s="42"/>
      <c r="G13" s="43"/>
      <c r="H13" s="167" t="s">
        <v>5</v>
      </c>
      <c r="I13" s="155"/>
      <c r="J13" s="156"/>
      <c r="K13" s="44" t="s">
        <v>6</v>
      </c>
      <c r="L13" s="38"/>
      <c r="M13" s="168" t="s">
        <v>7</v>
      </c>
      <c r="N13" s="169"/>
      <c r="O13" s="169"/>
      <c r="P13" s="38"/>
      <c r="Q13" s="10" t="s">
        <v>8</v>
      </c>
      <c r="R13" s="10"/>
      <c r="S13" s="11"/>
      <c r="T13" s="11"/>
      <c r="U13" s="11"/>
      <c r="V13" s="11"/>
      <c r="W13" s="11"/>
      <c r="X13" s="11"/>
      <c r="Y13" s="11"/>
      <c r="Z13" s="39"/>
    </row>
    <row r="14" spans="1:26" x14ac:dyDescent="0.35">
      <c r="A14" s="8"/>
      <c r="B14" s="94">
        <v>0.875</v>
      </c>
      <c r="C14" s="45" t="s">
        <v>9</v>
      </c>
      <c r="D14" s="97">
        <v>1</v>
      </c>
      <c r="E14" s="21" t="str">
        <f>R15</f>
        <v>Mexico</v>
      </c>
      <c r="F14" s="21" t="s">
        <v>10</v>
      </c>
      <c r="G14" s="21" t="str">
        <f>R16</f>
        <v>Zuid-Afrika</v>
      </c>
      <c r="H14" s="133"/>
      <c r="I14" s="134" t="s">
        <v>10</v>
      </c>
      <c r="J14" s="135"/>
      <c r="K14" s="97">
        <f>IF(H14&gt;J14,1,IF(H14&lt;J14,2,3))</f>
        <v>3</v>
      </c>
      <c r="L14" s="99"/>
      <c r="M14" s="100"/>
      <c r="N14" s="101"/>
      <c r="O14" s="100">
        <f>M14+N14</f>
        <v>0</v>
      </c>
      <c r="P14" s="38"/>
      <c r="Q14" s="12" t="s">
        <v>9</v>
      </c>
      <c r="R14" s="13" t="s">
        <v>11</v>
      </c>
      <c r="S14" s="14" t="s">
        <v>12</v>
      </c>
      <c r="T14" s="15" t="s">
        <v>13</v>
      </c>
      <c r="U14" s="14" t="s">
        <v>12</v>
      </c>
      <c r="V14" s="16" t="s">
        <v>14</v>
      </c>
      <c r="W14" s="14" t="s">
        <v>15</v>
      </c>
      <c r="X14" s="14" t="s">
        <v>16</v>
      </c>
      <c r="Y14" s="17" t="s">
        <v>17</v>
      </c>
      <c r="Z14" s="39"/>
    </row>
    <row r="15" spans="1:26" ht="15.75" customHeight="1" x14ac:dyDescent="0.35">
      <c r="A15" s="9" t="s">
        <v>171</v>
      </c>
      <c r="B15" s="95"/>
      <c r="C15" s="20"/>
      <c r="D15" s="98"/>
      <c r="E15" s="41"/>
      <c r="F15" s="42"/>
      <c r="G15" s="43"/>
      <c r="H15" s="136"/>
      <c r="I15" s="137"/>
      <c r="J15" s="137"/>
      <c r="K15" s="102"/>
      <c r="L15" s="92"/>
      <c r="M15" s="103"/>
      <c r="N15" s="103"/>
      <c r="O15" s="104"/>
      <c r="P15" s="153" t="s">
        <v>265</v>
      </c>
      <c r="Q15" s="89"/>
      <c r="R15" s="18" t="s">
        <v>36</v>
      </c>
      <c r="S15" s="123">
        <f>COUNTA($H$14)+COUNTA($H$50)+COUNTA($J$83)</f>
        <v>0</v>
      </c>
      <c r="T15" s="124">
        <f>(IF($H$14&gt;$J$14,1,0))+(IF($H$50&gt;$J$50,1,0))+(IF($J$83&gt;$H$83,1,0))</f>
        <v>0</v>
      </c>
      <c r="U15" s="123">
        <f>(IF($H$14=$J$14,1,0))+(IF($H$50=$J$50,1,0))+(IF($J$83=$H$83,1,0))</f>
        <v>3</v>
      </c>
      <c r="V15" s="125">
        <f>(IF($H$14&lt;$J$14,1,0))+(IF($H$50&lt;$J$50,1,0))+(IF($J$83&lt;$H$83,1,0))</f>
        <v>0</v>
      </c>
      <c r="W15" s="123">
        <f>$H$14+$H$50+$J$83</f>
        <v>0</v>
      </c>
      <c r="X15" s="123">
        <f>$J$14+$J$50+$H$83</f>
        <v>0</v>
      </c>
      <c r="Y15" s="48">
        <f>T15*3+U15*1</f>
        <v>3</v>
      </c>
      <c r="Z15" s="39"/>
    </row>
    <row r="16" spans="1:26" x14ac:dyDescent="0.35">
      <c r="A16" s="8"/>
      <c r="B16" s="94">
        <v>0.16666666666666666</v>
      </c>
      <c r="C16" s="45" t="s">
        <v>9</v>
      </c>
      <c r="D16" s="97">
        <v>2</v>
      </c>
      <c r="E16" s="21" t="str">
        <f>R17</f>
        <v>Zuid-Korea</v>
      </c>
      <c r="F16" s="21" t="s">
        <v>10</v>
      </c>
      <c r="G16" s="21" t="str">
        <f>R18</f>
        <v>Tsjechië</v>
      </c>
      <c r="H16" s="133"/>
      <c r="I16" s="134" t="s">
        <v>10</v>
      </c>
      <c r="J16" s="135"/>
      <c r="K16" s="97">
        <f>IF(H16&gt;J16,1,IF(H16&lt;J16,2,3))</f>
        <v>3</v>
      </c>
      <c r="L16" s="99"/>
      <c r="M16" s="105"/>
      <c r="N16" s="101"/>
      <c r="O16" s="105">
        <f>M16+N16</f>
        <v>0</v>
      </c>
      <c r="P16" s="153"/>
      <c r="Q16" s="90"/>
      <c r="R16" s="19" t="s">
        <v>146</v>
      </c>
      <c r="S16" s="126">
        <f>COUNTA($J$14)+COUNTA($J$46)+COUNTA($H$82)</f>
        <v>0</v>
      </c>
      <c r="T16" s="127">
        <f>(IF($J$14&gt;$H$14,1,0))+(IF($J$46&gt;$H$46,1,0))+(IF($H$82&gt;$J$82,1,0))</f>
        <v>0</v>
      </c>
      <c r="U16" s="126">
        <f>(IF($J$14=$H$14,1,0))+(IF($J$46=$H$46,1,0))+(IF($H$82=$J$82,1,0))</f>
        <v>3</v>
      </c>
      <c r="V16" s="128">
        <f>(IF($J$14&lt;$H$14,1,0))+(IF($J$46&lt;$H$46,1,0))+(IF($H$82&lt;$J$82,1,0))</f>
        <v>0</v>
      </c>
      <c r="W16" s="126">
        <f>$J$14+$J$46+$H$82</f>
        <v>0</v>
      </c>
      <c r="X16" s="126">
        <f>$H$14+$H$46+$J$82</f>
        <v>0</v>
      </c>
      <c r="Y16" s="50">
        <f>T16*3+U16*1</f>
        <v>3</v>
      </c>
      <c r="Z16" s="39"/>
    </row>
    <row r="17" spans="1:26" x14ac:dyDescent="0.35">
      <c r="A17" s="8"/>
      <c r="B17" s="94">
        <v>0.875</v>
      </c>
      <c r="C17" s="45" t="s">
        <v>18</v>
      </c>
      <c r="D17" s="97">
        <v>3</v>
      </c>
      <c r="E17" s="21" t="str">
        <f>R23</f>
        <v>Canada</v>
      </c>
      <c r="F17" s="21" t="s">
        <v>10</v>
      </c>
      <c r="G17" s="21" t="str">
        <f>R24</f>
        <v>Bosnië&amp;Herz.</v>
      </c>
      <c r="H17" s="133"/>
      <c r="I17" s="134" t="s">
        <v>10</v>
      </c>
      <c r="J17" s="135"/>
      <c r="K17" s="97">
        <f>IF(H17&gt;J17,1,IF(H17&lt;J17,2,3))</f>
        <v>3</v>
      </c>
      <c r="L17" s="99"/>
      <c r="M17" s="105"/>
      <c r="N17" s="101"/>
      <c r="O17" s="105">
        <f>M17+N17</f>
        <v>0</v>
      </c>
      <c r="P17" s="153"/>
      <c r="Q17" s="89"/>
      <c r="R17" s="10" t="s">
        <v>37</v>
      </c>
      <c r="S17" s="129">
        <f>COUNTA($H$16)+COUNTA($J$50)+COUNTA($J$82)</f>
        <v>0</v>
      </c>
      <c r="T17" s="130">
        <f>(IF($H$16&gt;$J$16,1,0))+(IF($J$50&gt;$H$50,1,0))+(IF($J$82&gt;$H$82,1,0))</f>
        <v>0</v>
      </c>
      <c r="U17" s="129">
        <f>(IF($H$16=$J$16,1,0))+(IF($J$50=$H$50,1,0))+(IF($J$82=$H$82,1,0))</f>
        <v>3</v>
      </c>
      <c r="V17" s="131">
        <f>(IF($H$16&lt;$J$16,1,0))+(IF($J$50&lt;$H$50,1,0))+(IF($J$82&lt;$H$82,1,0))</f>
        <v>0</v>
      </c>
      <c r="W17" s="129">
        <f>$H$16+$J$50+$J$82</f>
        <v>0</v>
      </c>
      <c r="X17" s="129">
        <f>$J$16+$H$50+$H$82</f>
        <v>0</v>
      </c>
      <c r="Y17" s="51">
        <f>T17*3+U17*1</f>
        <v>3</v>
      </c>
      <c r="Z17" s="39"/>
    </row>
    <row r="18" spans="1:26" x14ac:dyDescent="0.35">
      <c r="A18" s="9" t="s">
        <v>172</v>
      </c>
      <c r="B18" s="95"/>
      <c r="C18" s="20"/>
      <c r="D18" s="98"/>
      <c r="E18" s="41"/>
      <c r="F18" s="42"/>
      <c r="G18" s="43"/>
      <c r="H18" s="138"/>
      <c r="I18" s="138"/>
      <c r="J18" s="138"/>
      <c r="K18" s="99"/>
      <c r="L18" s="99"/>
      <c r="M18" s="103"/>
      <c r="N18" s="103"/>
      <c r="O18" s="104"/>
      <c r="P18" s="153"/>
      <c r="Q18" s="91"/>
      <c r="R18" s="19" t="s">
        <v>147</v>
      </c>
      <c r="S18" s="126">
        <f>COUNTA($J$16)+COUNTA($H$46)+COUNTA($H$83)</f>
        <v>0</v>
      </c>
      <c r="T18" s="127">
        <f>(IF($J$16&gt;$H$16,1,0))+(IF($H$46&gt;$J$46,1,0))+(IF($H$83&gt;$J$83,1,0))</f>
        <v>0</v>
      </c>
      <c r="U18" s="126">
        <f>(IF($J$16=$H$16,1,0))+(IF($H$46=$J$46,1,0))+(IF($H$83=$J$83,1,0))</f>
        <v>3</v>
      </c>
      <c r="V18" s="128">
        <f>(IF($J$16&lt;$H$16,1,0))+(IF($H$46&lt;$J$46,1,0))+(IF($H$83&lt;$J$83,1,0))</f>
        <v>0</v>
      </c>
      <c r="W18" s="126">
        <f>$J$16+$H$46+$H$83</f>
        <v>0</v>
      </c>
      <c r="X18" s="126">
        <f>$H$16+$J$46+$J$83</f>
        <v>0</v>
      </c>
      <c r="Y18" s="50">
        <f>T18*3+U18*1</f>
        <v>3</v>
      </c>
      <c r="Z18" s="39"/>
    </row>
    <row r="19" spans="1:26" x14ac:dyDescent="0.35">
      <c r="A19" s="8"/>
      <c r="B19" s="94">
        <v>0.125</v>
      </c>
      <c r="C19" s="52" t="s">
        <v>21</v>
      </c>
      <c r="D19" s="97">
        <v>4</v>
      </c>
      <c r="E19" s="21" t="str">
        <f>R39</f>
        <v>Ver.Staten</v>
      </c>
      <c r="F19" s="21" t="s">
        <v>10</v>
      </c>
      <c r="G19" s="21" t="str">
        <f>R40</f>
        <v>Paraguay</v>
      </c>
      <c r="H19" s="133"/>
      <c r="I19" s="134" t="s">
        <v>10</v>
      </c>
      <c r="J19" s="135"/>
      <c r="K19" s="97">
        <f>IF(H19&gt;J19,1,IF(H19&lt;J19,2,3))</f>
        <v>3</v>
      </c>
      <c r="L19" s="99"/>
      <c r="M19" s="105"/>
      <c r="N19" s="101"/>
      <c r="O19" s="105">
        <f>M19+N19</f>
        <v>0</v>
      </c>
      <c r="P19" s="38"/>
      <c r="Q19" s="53"/>
      <c r="R19" s="10"/>
      <c r="S19" s="10"/>
      <c r="T19" s="10"/>
      <c r="U19" s="10"/>
      <c r="V19" s="10"/>
      <c r="W19" s="10"/>
      <c r="X19" s="10"/>
      <c r="Y19" s="10"/>
      <c r="Z19" s="39"/>
    </row>
    <row r="20" spans="1:26" x14ac:dyDescent="0.35">
      <c r="A20" s="8"/>
      <c r="B20" s="96">
        <v>0.875</v>
      </c>
      <c r="C20" s="52" t="s">
        <v>18</v>
      </c>
      <c r="D20" s="97">
        <v>5</v>
      </c>
      <c r="E20" s="21" t="str">
        <f>R25</f>
        <v>Qatar</v>
      </c>
      <c r="F20" s="21" t="s">
        <v>10</v>
      </c>
      <c r="G20" s="21" t="str">
        <f>R26</f>
        <v>Zwitserland</v>
      </c>
      <c r="H20" s="133"/>
      <c r="I20" s="134" t="s">
        <v>10</v>
      </c>
      <c r="J20" s="135"/>
      <c r="K20" s="97">
        <f>IF(H20&gt;J20,1,IF(H20&lt;J20,2,3))</f>
        <v>3</v>
      </c>
      <c r="L20" s="99"/>
      <c r="M20" s="100"/>
      <c r="N20" s="101"/>
      <c r="O20" s="100">
        <f>M20+N20</f>
        <v>0</v>
      </c>
      <c r="P20" s="38"/>
      <c r="Q20" s="31"/>
      <c r="R20" s="31"/>
      <c r="S20" s="31"/>
      <c r="T20" s="31"/>
      <c r="U20" s="31"/>
      <c r="V20" s="31"/>
      <c r="W20" s="31"/>
      <c r="X20" s="31"/>
      <c r="Y20" s="31"/>
      <c r="Z20" s="39"/>
    </row>
    <row r="21" spans="1:26" x14ac:dyDescent="0.35">
      <c r="A21" s="9" t="s">
        <v>174</v>
      </c>
      <c r="B21" s="95"/>
      <c r="C21" s="20"/>
      <c r="D21" s="98"/>
      <c r="E21" s="41"/>
      <c r="F21" s="42"/>
      <c r="G21" s="88"/>
      <c r="H21" s="138"/>
      <c r="I21" s="138"/>
      <c r="J21" s="138"/>
      <c r="K21" s="106"/>
      <c r="L21" s="99"/>
      <c r="M21" s="103"/>
      <c r="N21" s="103"/>
      <c r="O21" s="104"/>
      <c r="P21" s="38"/>
      <c r="Q21" s="10" t="s">
        <v>8</v>
      </c>
      <c r="R21" s="10"/>
      <c r="S21" s="11"/>
      <c r="T21" s="11"/>
      <c r="U21" s="11"/>
      <c r="V21" s="11"/>
      <c r="W21" s="11"/>
      <c r="X21" s="11"/>
      <c r="Y21" s="11"/>
      <c r="Z21" s="39"/>
    </row>
    <row r="22" spans="1:26" x14ac:dyDescent="0.35">
      <c r="A22" s="8"/>
      <c r="B22" s="94">
        <v>0</v>
      </c>
      <c r="C22" s="52" t="s">
        <v>20</v>
      </c>
      <c r="D22" s="97">
        <v>6</v>
      </c>
      <c r="E22" s="21" t="str">
        <f>R31</f>
        <v>Brazilië</v>
      </c>
      <c r="F22" s="21" t="s">
        <v>10</v>
      </c>
      <c r="G22" s="21" t="str">
        <f>R32</f>
        <v>Marokko</v>
      </c>
      <c r="H22" s="133"/>
      <c r="I22" s="134" t="s">
        <v>10</v>
      </c>
      <c r="J22" s="135"/>
      <c r="K22" s="97">
        <f>IF(H22&gt;J22,1,IF(H22&lt;J22,2,3))</f>
        <v>3</v>
      </c>
      <c r="L22" s="99"/>
      <c r="M22" s="105"/>
      <c r="N22" s="101"/>
      <c r="O22" s="105">
        <f>M22+N22</f>
        <v>0</v>
      </c>
      <c r="P22" s="38"/>
      <c r="Q22" s="12" t="s">
        <v>18</v>
      </c>
      <c r="R22" s="13" t="s">
        <v>11</v>
      </c>
      <c r="S22" s="14" t="s">
        <v>12</v>
      </c>
      <c r="T22" s="15" t="s">
        <v>13</v>
      </c>
      <c r="U22" s="14" t="s">
        <v>12</v>
      </c>
      <c r="V22" s="16" t="s">
        <v>14</v>
      </c>
      <c r="W22" s="14" t="s">
        <v>15</v>
      </c>
      <c r="X22" s="14" t="s">
        <v>16</v>
      </c>
      <c r="Y22" s="17" t="s">
        <v>17</v>
      </c>
      <c r="Z22" s="39"/>
    </row>
    <row r="23" spans="1:26" x14ac:dyDescent="0.35">
      <c r="A23" s="8"/>
      <c r="B23" s="94">
        <v>0.125</v>
      </c>
      <c r="C23" s="52" t="s">
        <v>20</v>
      </c>
      <c r="D23" s="97">
        <v>7</v>
      </c>
      <c r="E23" s="21" t="str">
        <f>R33</f>
        <v>Haiti</v>
      </c>
      <c r="F23" s="21" t="s">
        <v>10</v>
      </c>
      <c r="G23" s="21" t="str">
        <f>R34</f>
        <v>Schotland</v>
      </c>
      <c r="H23" s="133"/>
      <c r="I23" s="134" t="s">
        <v>10</v>
      </c>
      <c r="J23" s="135"/>
      <c r="K23" s="97">
        <f>IF(H23&gt;J23,1,IF(H23&lt;J23,2,3))</f>
        <v>3</v>
      </c>
      <c r="L23" s="99"/>
      <c r="M23" s="100"/>
      <c r="N23" s="101"/>
      <c r="O23" s="100">
        <f>M23+N23</f>
        <v>0</v>
      </c>
      <c r="P23" s="153" t="s">
        <v>265</v>
      </c>
      <c r="Q23" s="89"/>
      <c r="R23" s="18" t="s">
        <v>104</v>
      </c>
      <c r="S23" s="123">
        <f>COUNTA($H$17)+COUNTA($H$49)+COUNTA($J$77)</f>
        <v>0</v>
      </c>
      <c r="T23" s="124">
        <f>(IF($H$17&gt;$J$17,1,0))+(IF($H$49&gt;$J$49,1,0))+(IF($J$77&gt;$H$77,1,0))</f>
        <v>0</v>
      </c>
      <c r="U23" s="123">
        <f>(IF($H$17=$J$17,1,0))+(IF($H$49=$J$49,1,0))+(IF($J$77=$H$77,1,0))</f>
        <v>3</v>
      </c>
      <c r="V23" s="125">
        <f>(IF($H$17&lt;$J$17,1,0))+(IF($H$49&lt;$J$49,1,0))+(IF($J$77&lt;$H$77,1,0))</f>
        <v>0</v>
      </c>
      <c r="W23" s="123">
        <f>$H$17+$H$49+$J$77</f>
        <v>0</v>
      </c>
      <c r="X23" s="123">
        <f>$J$17+$J$49+$H$77</f>
        <v>0</v>
      </c>
      <c r="Y23" s="48">
        <f>T23*3+U23*1</f>
        <v>3</v>
      </c>
      <c r="Z23" s="39"/>
    </row>
    <row r="24" spans="1:26" x14ac:dyDescent="0.35">
      <c r="A24" s="8"/>
      <c r="B24" s="94">
        <v>0.25</v>
      </c>
      <c r="C24" s="52" t="s">
        <v>21</v>
      </c>
      <c r="D24" s="97">
        <v>8</v>
      </c>
      <c r="E24" s="21" t="str">
        <f>R41</f>
        <v>Australië</v>
      </c>
      <c r="F24" s="21" t="s">
        <v>10</v>
      </c>
      <c r="G24" s="21" t="str">
        <f>R42</f>
        <v>Turkije</v>
      </c>
      <c r="H24" s="133"/>
      <c r="I24" s="134" t="s">
        <v>10</v>
      </c>
      <c r="J24" s="135"/>
      <c r="K24" s="97">
        <f>IF(H24&gt;J24,1,IF(H24&lt;J24,2,3))</f>
        <v>3</v>
      </c>
      <c r="L24" s="99"/>
      <c r="M24" s="105"/>
      <c r="N24" s="101"/>
      <c r="O24" s="105">
        <f>M24+N24</f>
        <v>0</v>
      </c>
      <c r="P24" s="153"/>
      <c r="Q24" s="90"/>
      <c r="R24" s="19" t="s">
        <v>181</v>
      </c>
      <c r="S24" s="126">
        <f>COUNTA($J$17)+COUNTA($J$47)+COUNTA($H$78)</f>
        <v>0</v>
      </c>
      <c r="T24" s="127">
        <f>(IF($J$17&gt;$H$17,1,0))+(IF($J$47&gt;$H$47,1,0))+(IF($H$78&gt;$J$78,1,0))</f>
        <v>0</v>
      </c>
      <c r="U24" s="126">
        <f>(IF($J$17=$H$17,1,0))+(IF($J$47=$H$47,1,0))+(IF($H$78=$J$78,1,0))</f>
        <v>3</v>
      </c>
      <c r="V24" s="128">
        <f>(IF($J$17&lt;$H$17,1,0))+(IF($J$47&lt;$H$47,1,0))+(IF($H$78&lt;$J$78,1,0))</f>
        <v>0</v>
      </c>
      <c r="W24" s="126">
        <f>$J$17+$J$47+$H$78</f>
        <v>0</v>
      </c>
      <c r="X24" s="126">
        <f>$H$17+$H$47+$J$78</f>
        <v>0</v>
      </c>
      <c r="Y24" s="50">
        <f>T24*3+U24*1</f>
        <v>3</v>
      </c>
      <c r="Z24" s="39"/>
    </row>
    <row r="25" spans="1:26" x14ac:dyDescent="0.35">
      <c r="A25" s="8"/>
      <c r="B25" s="96">
        <v>0.79166666666666663</v>
      </c>
      <c r="C25" s="52" t="s">
        <v>24</v>
      </c>
      <c r="D25" s="97">
        <v>9</v>
      </c>
      <c r="E25" s="21" t="str">
        <f>R47</f>
        <v>Duitsland</v>
      </c>
      <c r="F25" s="21" t="s">
        <v>10</v>
      </c>
      <c r="G25" s="21" t="str">
        <f>R48</f>
        <v>Curacao</v>
      </c>
      <c r="H25" s="133"/>
      <c r="I25" s="134" t="s">
        <v>10</v>
      </c>
      <c r="J25" s="135"/>
      <c r="K25" s="97">
        <f>IF(H25&gt;J25,1,IF(H25&lt;J25,2,3))</f>
        <v>3</v>
      </c>
      <c r="L25" s="99"/>
      <c r="M25" s="100"/>
      <c r="N25" s="101"/>
      <c r="O25" s="100">
        <f>M25+N25</f>
        <v>0</v>
      </c>
      <c r="P25" s="153"/>
      <c r="Q25" s="89"/>
      <c r="R25" s="10" t="s">
        <v>144</v>
      </c>
      <c r="S25" s="129">
        <f>COUNTA($H$20)+COUNTA($J$49)+COUNTA($J$78)</f>
        <v>0</v>
      </c>
      <c r="T25" s="130">
        <f>(IF($H$20&gt;$J$20,1,0))+(IF($J$49&gt;$H$49,1,0))+(IF($J$78&gt;$H$78,1,0))</f>
        <v>0</v>
      </c>
      <c r="U25" s="129">
        <f>(IF($H$20=$J$20,1,0))+(IF($J$49=$H$49,1,0))+(IF($J$78=$H$78,1,0))</f>
        <v>3</v>
      </c>
      <c r="V25" s="131">
        <f>(IF($H$20&lt;$J$20,1,0))+(IF($J$49&lt;$H$49,1,0))+(IF($J$78&lt;$H$78,1,0))</f>
        <v>0</v>
      </c>
      <c r="W25" s="129">
        <f>$H$20+$J$49+$J$78</f>
        <v>0</v>
      </c>
      <c r="X25" s="129">
        <f>$J$20+$H$49+$H$78</f>
        <v>0</v>
      </c>
      <c r="Y25" s="51">
        <f>T25*3+U25*1</f>
        <v>3</v>
      </c>
      <c r="Z25" s="39"/>
    </row>
    <row r="26" spans="1:26" x14ac:dyDescent="0.35">
      <c r="A26" s="8"/>
      <c r="B26" s="94">
        <v>0.91666666666666663</v>
      </c>
      <c r="C26" s="52" t="s">
        <v>26</v>
      </c>
      <c r="D26" s="97">
        <v>10</v>
      </c>
      <c r="E26" s="21" t="str">
        <f>R55</f>
        <v>NEDERLAND</v>
      </c>
      <c r="F26" s="21" t="s">
        <v>10</v>
      </c>
      <c r="G26" s="21" t="str">
        <f>R56</f>
        <v>Japan</v>
      </c>
      <c r="H26" s="133"/>
      <c r="I26" s="134" t="s">
        <v>10</v>
      </c>
      <c r="J26" s="135"/>
      <c r="K26" s="97">
        <f>IF(H26&gt;J26,1,IF(H26&lt;J26,2,3))</f>
        <v>3</v>
      </c>
      <c r="L26" s="99"/>
      <c r="M26" s="105"/>
      <c r="N26" s="101"/>
      <c r="O26" s="105">
        <f>M26+N26</f>
        <v>0</v>
      </c>
      <c r="P26" s="153"/>
      <c r="Q26" s="91"/>
      <c r="R26" s="19" t="s">
        <v>34</v>
      </c>
      <c r="S26" s="126">
        <f>COUNTA($J$20)+COUNTA($H$47)+COUNTA($H$77)</f>
        <v>0</v>
      </c>
      <c r="T26" s="127">
        <f>(IF($J$20&gt;$H$20,1,0))+(IF($H$47&gt;$J$47,1,0))+(IF($H$77&gt;$J$77,1,0))</f>
        <v>0</v>
      </c>
      <c r="U26" s="126">
        <f>(IF($J$20=$H$20,1,0))+(IF($H$47=$J$47,1,0))+(IF($H$77=$J$77,1,0))</f>
        <v>3</v>
      </c>
      <c r="V26" s="128">
        <f>(IF($J$20&lt;$H$20,1,0))+(IF($H$47&lt;$J$47,1,0))+(IF($H$77&lt;$J$77,1,0))</f>
        <v>0</v>
      </c>
      <c r="W26" s="126">
        <f>$J$20+$H$47+$H$77</f>
        <v>0</v>
      </c>
      <c r="X26" s="126">
        <f>$H$20+$J$47+$J$77</f>
        <v>0</v>
      </c>
      <c r="Y26" s="50">
        <f>T26*3+U26*1</f>
        <v>3</v>
      </c>
      <c r="Z26" s="39"/>
    </row>
    <row r="27" spans="1:26" x14ac:dyDescent="0.35">
      <c r="A27" s="9" t="s">
        <v>175</v>
      </c>
      <c r="B27" s="95"/>
      <c r="C27" s="20"/>
      <c r="D27" s="98"/>
      <c r="E27" s="41"/>
      <c r="F27" s="42"/>
      <c r="G27" s="88"/>
      <c r="H27" s="138"/>
      <c r="I27" s="138"/>
      <c r="J27" s="138"/>
      <c r="K27" s="106"/>
      <c r="L27" s="99"/>
      <c r="M27" s="103"/>
      <c r="N27" s="103"/>
      <c r="O27" s="104"/>
      <c r="P27" s="38"/>
      <c r="Q27" s="53"/>
      <c r="R27" s="10"/>
      <c r="S27" s="10"/>
      <c r="T27" s="10"/>
      <c r="U27" s="10"/>
      <c r="V27" s="10"/>
      <c r="W27" s="10"/>
      <c r="X27" s="10"/>
      <c r="Y27" s="10"/>
      <c r="Z27" s="39"/>
    </row>
    <row r="28" spans="1:26" x14ac:dyDescent="0.35">
      <c r="A28" s="8"/>
      <c r="B28" s="94">
        <v>4.1666666666666664E-2</v>
      </c>
      <c r="C28" s="52" t="s">
        <v>24</v>
      </c>
      <c r="D28" s="97">
        <v>11</v>
      </c>
      <c r="E28" s="21" t="str">
        <f>R49</f>
        <v>Ivoorkust</v>
      </c>
      <c r="F28" s="21" t="s">
        <v>10</v>
      </c>
      <c r="G28" s="21" t="str">
        <f>R50</f>
        <v>Ecuador</v>
      </c>
      <c r="H28" s="133"/>
      <c r="I28" s="134" t="s">
        <v>10</v>
      </c>
      <c r="J28" s="135"/>
      <c r="K28" s="97">
        <f>IF(H28&gt;J28,1,IF(H28&lt;J28,2,3))</f>
        <v>3</v>
      </c>
      <c r="L28" s="99"/>
      <c r="M28" s="105"/>
      <c r="N28" s="101"/>
      <c r="O28" s="105">
        <f>M28+N28</f>
        <v>0</v>
      </c>
      <c r="P28" s="38"/>
      <c r="Q28" s="31"/>
      <c r="R28" s="31"/>
      <c r="S28" s="31"/>
      <c r="T28" s="31"/>
      <c r="U28" s="31"/>
      <c r="V28" s="31"/>
      <c r="W28" s="31"/>
      <c r="X28" s="31"/>
      <c r="Y28" s="31"/>
      <c r="Z28" s="39"/>
    </row>
    <row r="29" spans="1:26" x14ac:dyDescent="0.35">
      <c r="A29" s="8"/>
      <c r="B29" s="94">
        <v>0.16666666666666666</v>
      </c>
      <c r="C29" s="52" t="s">
        <v>26</v>
      </c>
      <c r="D29" s="97">
        <v>12</v>
      </c>
      <c r="E29" s="21" t="str">
        <f>R57</f>
        <v>Zweden</v>
      </c>
      <c r="F29" s="21" t="s">
        <v>10</v>
      </c>
      <c r="G29" s="21" t="str">
        <f>R58</f>
        <v>Tunesië</v>
      </c>
      <c r="H29" s="133"/>
      <c r="I29" s="134" t="s">
        <v>10</v>
      </c>
      <c r="J29" s="135"/>
      <c r="K29" s="97">
        <f>IF(H29&gt;J29,1,IF(H29&lt;J29,2,3))</f>
        <v>3</v>
      </c>
      <c r="L29" s="99"/>
      <c r="M29" s="105"/>
      <c r="N29" s="101"/>
      <c r="O29" s="105">
        <f>M29+N29</f>
        <v>0</v>
      </c>
      <c r="P29" s="38"/>
      <c r="Q29" s="10" t="s">
        <v>8</v>
      </c>
      <c r="R29" s="10"/>
      <c r="S29" s="11"/>
      <c r="T29" s="11"/>
      <c r="U29" s="11"/>
      <c r="V29" s="11"/>
      <c r="W29" s="11"/>
      <c r="X29" s="11"/>
      <c r="Y29" s="11"/>
      <c r="Z29" s="39"/>
    </row>
    <row r="30" spans="1:26" x14ac:dyDescent="0.35">
      <c r="A30" s="8"/>
      <c r="B30" s="94">
        <v>0.75</v>
      </c>
      <c r="C30" s="52" t="s">
        <v>30</v>
      </c>
      <c r="D30" s="97">
        <v>13</v>
      </c>
      <c r="E30" s="21" t="str">
        <f>R71</f>
        <v>Spanje</v>
      </c>
      <c r="F30" s="21" t="s">
        <v>10</v>
      </c>
      <c r="G30" s="21" t="str">
        <f>R72</f>
        <v>Kaapverdië</v>
      </c>
      <c r="H30" s="133"/>
      <c r="I30" s="134" t="s">
        <v>10</v>
      </c>
      <c r="J30" s="135"/>
      <c r="K30" s="97">
        <f>IF(H30&gt;J30,1,IF(H30&lt;J30,2,3))</f>
        <v>3</v>
      </c>
      <c r="L30" s="99"/>
      <c r="M30" s="100"/>
      <c r="N30" s="101"/>
      <c r="O30" s="100">
        <f>M30+N30</f>
        <v>0</v>
      </c>
      <c r="P30" s="38"/>
      <c r="Q30" s="12" t="s">
        <v>20</v>
      </c>
      <c r="R30" s="13" t="s">
        <v>11</v>
      </c>
      <c r="S30" s="14" t="s">
        <v>12</v>
      </c>
      <c r="T30" s="15" t="s">
        <v>13</v>
      </c>
      <c r="U30" s="14" t="s">
        <v>12</v>
      </c>
      <c r="V30" s="16" t="s">
        <v>14</v>
      </c>
      <c r="W30" s="14" t="s">
        <v>15</v>
      </c>
      <c r="X30" s="14" t="s">
        <v>16</v>
      </c>
      <c r="Y30" s="17" t="s">
        <v>17</v>
      </c>
      <c r="Z30" s="39"/>
    </row>
    <row r="31" spans="1:26" x14ac:dyDescent="0.35">
      <c r="A31" s="8"/>
      <c r="B31" s="94">
        <v>0.875</v>
      </c>
      <c r="C31" s="52" t="s">
        <v>12</v>
      </c>
      <c r="D31" s="97">
        <v>14</v>
      </c>
      <c r="E31" s="21" t="str">
        <f>R63</f>
        <v>België</v>
      </c>
      <c r="F31" s="21" t="s">
        <v>10</v>
      </c>
      <c r="G31" s="21" t="str">
        <f>R64</f>
        <v>Egypte</v>
      </c>
      <c r="H31" s="133"/>
      <c r="I31" s="134" t="s">
        <v>10</v>
      </c>
      <c r="J31" s="135"/>
      <c r="K31" s="97">
        <f>IF(H31&gt;J31,1,IF(H31&lt;J31,2,3))</f>
        <v>3</v>
      </c>
      <c r="L31" s="99"/>
      <c r="M31" s="105"/>
      <c r="N31" s="101"/>
      <c r="O31" s="105">
        <f>M31+N31</f>
        <v>0</v>
      </c>
      <c r="P31" s="153" t="s">
        <v>265</v>
      </c>
      <c r="Q31" s="89"/>
      <c r="R31" s="18" t="s">
        <v>33</v>
      </c>
      <c r="S31" s="123">
        <f>COUNTA($H$22)+COUNTA($H$54)+COUNTA($J$81)</f>
        <v>0</v>
      </c>
      <c r="T31" s="124">
        <f>(IF($H$22&gt;$J$22,1,0))+(IF($H$54&gt;$J$54,1,0))+(IF($J$81&gt;$H$81,1,0))</f>
        <v>0</v>
      </c>
      <c r="U31" s="123">
        <f>(IF($H$22=$J$22,1,0))+(IF($H$54=$J$54,1,0))+(IF($J$81=$H$81,1,0))</f>
        <v>3</v>
      </c>
      <c r="V31" s="125">
        <f>(IF($H$22&lt;$J$22,1,0))+(IF($H$54&lt;$J$54,1,0))+(IF($J$81&lt;$H$81,1,0))</f>
        <v>0</v>
      </c>
      <c r="W31" s="123">
        <f>$H$22+$H$54+$J$81</f>
        <v>0</v>
      </c>
      <c r="X31" s="123">
        <f>$J$22+$J$54+$H$81</f>
        <v>0</v>
      </c>
      <c r="Y31" s="48">
        <f>T31*3+U31*1</f>
        <v>3</v>
      </c>
      <c r="Z31" s="39"/>
    </row>
    <row r="32" spans="1:26" x14ac:dyDescent="0.35">
      <c r="A32" s="9" t="s">
        <v>176</v>
      </c>
      <c r="B32" s="95"/>
      <c r="C32" s="20"/>
      <c r="D32" s="98"/>
      <c r="E32" s="41"/>
      <c r="F32" s="42"/>
      <c r="G32" s="88"/>
      <c r="H32" s="138"/>
      <c r="I32" s="138"/>
      <c r="J32" s="138"/>
      <c r="K32" s="106"/>
      <c r="L32" s="99"/>
      <c r="M32" s="103"/>
      <c r="N32" s="103"/>
      <c r="O32" s="104"/>
      <c r="P32" s="153"/>
      <c r="Q32" s="90"/>
      <c r="R32" s="19" t="s">
        <v>25</v>
      </c>
      <c r="S32" s="126">
        <f>COUNTA($J$22)+COUNTA($J$53)+COUNTA($H$80)</f>
        <v>0</v>
      </c>
      <c r="T32" s="127">
        <f>(IF($J$22&gt;$H$22,1,0))+(IF($J$53&gt;$H$53,1,0))+(IF($H$80&gt;$J$80,1,0))</f>
        <v>0</v>
      </c>
      <c r="U32" s="126">
        <f>(IF($J$22=$H$22,1,0))+(IF($J$53=$H$53,1,0))+(IF($H$80=$J$80,1,0))</f>
        <v>3</v>
      </c>
      <c r="V32" s="128">
        <f>(IF($J$22&lt;$H$22,1,0))+(IF($J$53&lt;$H$53,1,0))+(IF($H$80&lt;$J$80,1,0))</f>
        <v>0</v>
      </c>
      <c r="W32" s="126">
        <f>$J$22+$J53+$H$80</f>
        <v>0</v>
      </c>
      <c r="X32" s="126">
        <f>$H$22+$H$53+$J$80</f>
        <v>0</v>
      </c>
      <c r="Y32" s="50">
        <f>T32*3+U32*1</f>
        <v>3</v>
      </c>
      <c r="Z32" s="39"/>
    </row>
    <row r="33" spans="1:26" x14ac:dyDescent="0.35">
      <c r="A33" s="8"/>
      <c r="B33" s="94">
        <v>0</v>
      </c>
      <c r="C33" s="52" t="s">
        <v>30</v>
      </c>
      <c r="D33" s="97">
        <v>15</v>
      </c>
      <c r="E33" s="21" t="str">
        <f>R73</f>
        <v>Saoedi-Arabië</v>
      </c>
      <c r="F33" s="21" t="s">
        <v>10</v>
      </c>
      <c r="G33" s="21" t="str">
        <f>R74</f>
        <v>Uruguay</v>
      </c>
      <c r="H33" s="133"/>
      <c r="I33" s="134" t="s">
        <v>10</v>
      </c>
      <c r="J33" s="135"/>
      <c r="K33" s="97">
        <f>IF(H33&gt;J33,1,IF(H33&lt;J33,2,3))</f>
        <v>3</v>
      </c>
      <c r="L33" s="99"/>
      <c r="M33" s="105"/>
      <c r="N33" s="101"/>
      <c r="O33" s="105">
        <f>M33+N33</f>
        <v>0</v>
      </c>
      <c r="P33" s="153"/>
      <c r="Q33" s="89"/>
      <c r="R33" s="10" t="s">
        <v>148</v>
      </c>
      <c r="S33" s="129">
        <f>COUNTA($H$23)+COUNTA($J$54)+COUNTA($J$80)</f>
        <v>0</v>
      </c>
      <c r="T33" s="130">
        <f>(IF($H$23&gt;$J$23,1,0))+(IF($J$54&gt;$H$54,1,0))+(IF($J$80&gt;$H$80,1,0))</f>
        <v>0</v>
      </c>
      <c r="U33" s="129">
        <f>(IF($H$23=$J$23,1,0))+(IF($J$54=$H$54,1,0))+(IF($J$80=$H$80,1,0))</f>
        <v>3</v>
      </c>
      <c r="V33" s="131">
        <f>(IF($H$23&lt;$J$23,1,0))+(IF($J$54&lt;$H$54,1,0))+(IF($J$80&lt;$H$80,1,0))</f>
        <v>0</v>
      </c>
      <c r="W33" s="129">
        <f>$H$23+$J$54+$J$80</f>
        <v>0</v>
      </c>
      <c r="X33" s="129">
        <f>$J$23+$H$54+$H$80</f>
        <v>0</v>
      </c>
      <c r="Y33" s="51">
        <f>T33*3+U33*1</f>
        <v>3</v>
      </c>
      <c r="Z33" s="39"/>
    </row>
    <row r="34" spans="1:26" x14ac:dyDescent="0.35">
      <c r="A34" s="8"/>
      <c r="B34" s="94">
        <v>0.125</v>
      </c>
      <c r="C34" s="52" t="s">
        <v>12</v>
      </c>
      <c r="D34" s="97">
        <v>16</v>
      </c>
      <c r="E34" s="21" t="str">
        <f>R65</f>
        <v>Iran</v>
      </c>
      <c r="F34" s="21" t="s">
        <v>10</v>
      </c>
      <c r="G34" s="21" t="str">
        <f>R66</f>
        <v>Nw-Zeeland</v>
      </c>
      <c r="H34" s="133"/>
      <c r="I34" s="134" t="s">
        <v>10</v>
      </c>
      <c r="J34" s="135"/>
      <c r="K34" s="97">
        <f>IF(H34&gt;J34,1,IF(H34&lt;J34,2,3))</f>
        <v>3</v>
      </c>
      <c r="L34" s="99"/>
      <c r="M34" s="105"/>
      <c r="N34" s="101"/>
      <c r="O34" s="105">
        <f>M34+N34</f>
        <v>0</v>
      </c>
      <c r="P34" s="153"/>
      <c r="Q34" s="91"/>
      <c r="R34" s="19" t="s">
        <v>149</v>
      </c>
      <c r="S34" s="126">
        <f>COUNTA($J$23)+COUNTA($H$53)+COUNTA($H$81)</f>
        <v>0</v>
      </c>
      <c r="T34" s="127">
        <f>(IF($J$23&gt;$H$23,1,0))+(IF($H$53&gt;$J$53,1,0))+(IF($H$81&gt;$J$81,1,0))</f>
        <v>0</v>
      </c>
      <c r="U34" s="126">
        <f>(IF($J$23=$H$23,1,0))+(IF($H$53=$J$53,1,0))+(IF($H$81=$J$81,1,0))</f>
        <v>3</v>
      </c>
      <c r="V34" s="128">
        <f>(IF($J$23&lt;$H$23,1,0))+(IF($H$53&lt;$J$53,1,0))+(IF($H$81&lt;$J$81,1,0))</f>
        <v>0</v>
      </c>
      <c r="W34" s="126">
        <f>$J$23+$H$53+$H$81</f>
        <v>0</v>
      </c>
      <c r="X34" s="126">
        <f>$H$23+$J$53+$J$81</f>
        <v>0</v>
      </c>
      <c r="Y34" s="50">
        <f>T34*3+U34*1</f>
        <v>3</v>
      </c>
      <c r="Z34" s="39"/>
    </row>
    <row r="35" spans="1:26" x14ac:dyDescent="0.35">
      <c r="A35" s="7"/>
      <c r="B35" s="94">
        <v>0.875</v>
      </c>
      <c r="C35" s="52" t="s">
        <v>158</v>
      </c>
      <c r="D35" s="97">
        <v>17</v>
      </c>
      <c r="E35" s="21" t="str">
        <f>R79</f>
        <v>Frankrijk</v>
      </c>
      <c r="F35" s="21" t="s">
        <v>10</v>
      </c>
      <c r="G35" s="21" t="str">
        <f>R80</f>
        <v>Senegal</v>
      </c>
      <c r="H35" s="133"/>
      <c r="I35" s="134" t="s">
        <v>10</v>
      </c>
      <c r="J35" s="135"/>
      <c r="K35" s="97">
        <f>IF(H35&gt;J35,1,IF(H35&lt;J35,2,3))</f>
        <v>3</v>
      </c>
      <c r="L35" s="99"/>
      <c r="M35" s="105"/>
      <c r="N35" s="101"/>
      <c r="O35" s="105">
        <f>M35+N35</f>
        <v>0</v>
      </c>
      <c r="P35" s="38"/>
      <c r="Q35" s="53"/>
      <c r="R35" s="10"/>
      <c r="S35" s="10"/>
      <c r="T35" s="10"/>
      <c r="U35" s="10"/>
      <c r="V35" s="10"/>
      <c r="W35" s="10"/>
      <c r="X35" s="10"/>
      <c r="Y35" s="10"/>
      <c r="Z35" s="39"/>
    </row>
    <row r="36" spans="1:26" x14ac:dyDescent="0.35">
      <c r="A36" s="9" t="s">
        <v>177</v>
      </c>
      <c r="B36" s="96"/>
      <c r="C36" s="52"/>
      <c r="D36" s="99"/>
      <c r="E36" s="43"/>
      <c r="F36" s="43"/>
      <c r="G36" s="88"/>
      <c r="H36" s="138"/>
      <c r="I36" s="138"/>
      <c r="J36" s="138"/>
      <c r="K36" s="106"/>
      <c r="L36" s="99"/>
      <c r="M36" s="99"/>
      <c r="N36" s="92"/>
      <c r="O36" s="92"/>
      <c r="P36" s="38"/>
      <c r="Q36" s="31"/>
      <c r="R36" s="31"/>
      <c r="S36" s="31"/>
      <c r="T36" s="31"/>
      <c r="U36" s="31"/>
      <c r="V36" s="31"/>
      <c r="W36" s="31"/>
      <c r="X36" s="31"/>
      <c r="Y36" s="31"/>
      <c r="Z36" s="39"/>
    </row>
    <row r="37" spans="1:26" x14ac:dyDescent="0.35">
      <c r="A37" s="7"/>
      <c r="B37" s="94">
        <v>0</v>
      </c>
      <c r="C37" s="52" t="s">
        <v>158</v>
      </c>
      <c r="D37" s="97">
        <v>18</v>
      </c>
      <c r="E37" s="21" t="str">
        <f>R81</f>
        <v>Irak</v>
      </c>
      <c r="F37" s="21" t="s">
        <v>10</v>
      </c>
      <c r="G37" s="21" t="str">
        <f>R82</f>
        <v>Noorwegen</v>
      </c>
      <c r="H37" s="133"/>
      <c r="I37" s="134" t="s">
        <v>10</v>
      </c>
      <c r="J37" s="135"/>
      <c r="K37" s="97">
        <f>IF(H37&gt;J37,1,IF(H37&lt;J37,2,3))</f>
        <v>3</v>
      </c>
      <c r="L37" s="99"/>
      <c r="M37" s="105"/>
      <c r="N37" s="101"/>
      <c r="O37" s="105">
        <f>M37+N37</f>
        <v>0</v>
      </c>
      <c r="P37" s="38"/>
      <c r="Q37" s="10" t="s">
        <v>8</v>
      </c>
      <c r="R37" s="10"/>
      <c r="S37" s="11"/>
      <c r="T37" s="11"/>
      <c r="U37" s="11"/>
      <c r="V37" s="11"/>
      <c r="W37" s="11"/>
      <c r="X37" s="11"/>
      <c r="Y37" s="11"/>
      <c r="Z37" s="39"/>
    </row>
    <row r="38" spans="1:26" x14ac:dyDescent="0.35">
      <c r="A38" s="7"/>
      <c r="B38" s="94">
        <v>0.125</v>
      </c>
      <c r="C38" s="52" t="s">
        <v>161</v>
      </c>
      <c r="D38" s="97">
        <v>19</v>
      </c>
      <c r="E38" s="21" t="str">
        <f>R87</f>
        <v>Argentinië</v>
      </c>
      <c r="F38" s="21" t="s">
        <v>10</v>
      </c>
      <c r="G38" s="21" t="str">
        <f>R88</f>
        <v>Algerije</v>
      </c>
      <c r="H38" s="133"/>
      <c r="I38" s="134" t="s">
        <v>10</v>
      </c>
      <c r="J38" s="135"/>
      <c r="K38" s="97">
        <f>IF(H38&gt;J38,1,IF(H38&lt;J38,2,3))</f>
        <v>3</v>
      </c>
      <c r="L38" s="99"/>
      <c r="M38" s="105"/>
      <c r="N38" s="101"/>
      <c r="O38" s="105">
        <f>M38+N38</f>
        <v>0</v>
      </c>
      <c r="P38" s="38"/>
      <c r="Q38" s="12" t="s">
        <v>21</v>
      </c>
      <c r="R38" s="13" t="s">
        <v>11</v>
      </c>
      <c r="S38" s="14" t="s">
        <v>12</v>
      </c>
      <c r="T38" s="15" t="s">
        <v>13</v>
      </c>
      <c r="U38" s="14" t="s">
        <v>12</v>
      </c>
      <c r="V38" s="16" t="s">
        <v>14</v>
      </c>
      <c r="W38" s="14" t="s">
        <v>15</v>
      </c>
      <c r="X38" s="14" t="s">
        <v>16</v>
      </c>
      <c r="Y38" s="17" t="s">
        <v>17</v>
      </c>
      <c r="Z38" s="39"/>
    </row>
    <row r="39" spans="1:26" ht="15.75" customHeight="1" x14ac:dyDescent="0.35">
      <c r="A39" s="7"/>
      <c r="B39" s="94">
        <v>0.25</v>
      </c>
      <c r="C39" s="52" t="s">
        <v>161</v>
      </c>
      <c r="D39" s="97">
        <v>20</v>
      </c>
      <c r="E39" s="21" t="str">
        <f>R89</f>
        <v>Oostenrijk</v>
      </c>
      <c r="F39" s="21" t="s">
        <v>10</v>
      </c>
      <c r="G39" s="21" t="str">
        <f>R90</f>
        <v>Jordanië</v>
      </c>
      <c r="H39" s="133"/>
      <c r="I39" s="134" t="s">
        <v>10</v>
      </c>
      <c r="J39" s="135"/>
      <c r="K39" s="97">
        <f>IF(H39&gt;J39,1,IF(H39&lt;J39,2,3))</f>
        <v>3</v>
      </c>
      <c r="L39" s="99"/>
      <c r="M39" s="105"/>
      <c r="N39" s="101"/>
      <c r="O39" s="105">
        <f>M39+N39</f>
        <v>0</v>
      </c>
      <c r="P39" s="153" t="s">
        <v>265</v>
      </c>
      <c r="Q39" s="89"/>
      <c r="R39" s="18" t="s">
        <v>173</v>
      </c>
      <c r="S39" s="123">
        <f>COUNTA($H$19)+COUNTA($H$51)+COUNTA($J$90)</f>
        <v>0</v>
      </c>
      <c r="T39" s="124">
        <f>(IF($H$19&gt;$J$19,1,0))+(IF($H$51&gt;$J$51,1,0))+(IF($J$90&gt;$H$90,1,0))</f>
        <v>0</v>
      </c>
      <c r="U39" s="123">
        <f>(IF($H$19=$J$19,1,0))+(IF($H$51=$J$51,1,0))+(IF($J$90=$H$90,1,0))</f>
        <v>3</v>
      </c>
      <c r="V39" s="125">
        <f>(IF($H$19&lt;$J$19,1,0))+(IF($H$51&lt;$J$51,1,0))+(IF($J$90&lt;$H$90,1,0))</f>
        <v>0</v>
      </c>
      <c r="W39" s="123">
        <f>$H$19+$H$51+$J$90</f>
        <v>0</v>
      </c>
      <c r="X39" s="123">
        <f>$J$19+$J$51+$H$90</f>
        <v>0</v>
      </c>
      <c r="Y39" s="48">
        <f>T39*3+U39*1</f>
        <v>3</v>
      </c>
      <c r="Z39" s="39"/>
    </row>
    <row r="40" spans="1:26" x14ac:dyDescent="0.35">
      <c r="A40" s="7"/>
      <c r="B40" s="94">
        <v>0.79166666666666663</v>
      </c>
      <c r="C40" s="52" t="s">
        <v>165</v>
      </c>
      <c r="D40" s="97">
        <v>21</v>
      </c>
      <c r="E40" s="21" t="str">
        <f>R95</f>
        <v>Portugal</v>
      </c>
      <c r="F40" s="21" t="s">
        <v>10</v>
      </c>
      <c r="G40" s="21" t="str">
        <f>R96</f>
        <v>Congo</v>
      </c>
      <c r="H40" s="133"/>
      <c r="I40" s="134" t="s">
        <v>10</v>
      </c>
      <c r="J40" s="135"/>
      <c r="K40" s="97">
        <f>IF(H40&gt;J40,1,IF(H40&lt;J40,2,3))</f>
        <v>3</v>
      </c>
      <c r="L40" s="99"/>
      <c r="M40" s="105"/>
      <c r="N40" s="101"/>
      <c r="O40" s="105">
        <f>M40+N40</f>
        <v>0</v>
      </c>
      <c r="P40" s="153"/>
      <c r="Q40" s="90"/>
      <c r="R40" s="19" t="s">
        <v>150</v>
      </c>
      <c r="S40" s="126">
        <f>COUNTA($J$19)+COUNTA($J$55)+COUNTA($H$89)</f>
        <v>0</v>
      </c>
      <c r="T40" s="127">
        <f>(IF($J$19&gt;$H$19,1,0))+(IF($J$55&gt;$H$55,1,0))+(IF($H$89&gt;$J$89,1,0))</f>
        <v>0</v>
      </c>
      <c r="U40" s="126">
        <f>(IF($J$19=$H$19,1,0))+(IF($J$55=$H$55,1,0))+(IF($H$89=$J$89,1,0))</f>
        <v>3</v>
      </c>
      <c r="V40" s="128">
        <f>(IF($J$19&lt;$H$19,1,0))+(IF($J$55&lt;$H$55,1,0))+(IF($H$89&lt;$J$89,1,0))</f>
        <v>0</v>
      </c>
      <c r="W40" s="126">
        <f>$J$19+$J$55+$H$89</f>
        <v>0</v>
      </c>
      <c r="X40" s="126">
        <f>$H$19+$H$55+$J$89</f>
        <v>0</v>
      </c>
      <c r="Y40" s="50">
        <f>T40*3+U40*1</f>
        <v>3</v>
      </c>
      <c r="Z40" s="39"/>
    </row>
    <row r="41" spans="1:26" x14ac:dyDescent="0.35">
      <c r="A41" s="7"/>
      <c r="B41" s="94">
        <v>0.91666666666666663</v>
      </c>
      <c r="C41" s="52" t="s">
        <v>168</v>
      </c>
      <c r="D41" s="97">
        <v>22</v>
      </c>
      <c r="E41" s="21" t="str">
        <f>R103</f>
        <v>Engeland</v>
      </c>
      <c r="F41" s="21" t="s">
        <v>10</v>
      </c>
      <c r="G41" s="21" t="str">
        <f>R104</f>
        <v>Kroatië</v>
      </c>
      <c r="H41" s="133"/>
      <c r="I41" s="134" t="s">
        <v>10</v>
      </c>
      <c r="J41" s="135"/>
      <c r="K41" s="97">
        <f>IF(H41&gt;J41,1,IF(H41&lt;J41,2,3))</f>
        <v>3</v>
      </c>
      <c r="L41" s="99"/>
      <c r="M41" s="105"/>
      <c r="N41" s="101"/>
      <c r="O41" s="105">
        <f>M41+N41</f>
        <v>0</v>
      </c>
      <c r="P41" s="153"/>
      <c r="Q41" s="89"/>
      <c r="R41" s="10" t="s">
        <v>29</v>
      </c>
      <c r="S41" s="129">
        <f>COUNTA($H$24)+COUNTA($J$51)+COUNTA($J$89)</f>
        <v>0</v>
      </c>
      <c r="T41" s="130">
        <f>(IF($H$24&gt;$J$24,1,0))+(IF($J$51&gt;$H$51,1,0))+(IF($J$89&gt;$H$89,1,0))</f>
        <v>0</v>
      </c>
      <c r="U41" s="129">
        <f>(IF($H$24=$J$24,1,0))+(IF($J$51=$H$51,1,0))+(IF($J$89=$H$89,1,0))</f>
        <v>3</v>
      </c>
      <c r="V41" s="131">
        <f>(IF($H$24&lt;$J$24,1,0))+(IF($J$51&lt;$H$51,1,0))+(IF($J$89&lt;$H$89,1,0))</f>
        <v>0</v>
      </c>
      <c r="W41" s="129">
        <f>$H$24+$J$51+$J$89</f>
        <v>0</v>
      </c>
      <c r="X41" s="129">
        <f>$J$24+$H$51+$H$89</f>
        <v>0</v>
      </c>
      <c r="Y41" s="51">
        <f>T41*3+U41*1</f>
        <v>3</v>
      </c>
      <c r="Z41" s="39"/>
    </row>
    <row r="42" spans="1:26" x14ac:dyDescent="0.35">
      <c r="A42" s="9" t="s">
        <v>182</v>
      </c>
      <c r="B42" s="95"/>
      <c r="C42" s="20"/>
      <c r="D42" s="98"/>
      <c r="E42" s="41"/>
      <c r="F42" s="42"/>
      <c r="G42" s="88"/>
      <c r="H42" s="138"/>
      <c r="I42" s="138"/>
      <c r="J42" s="138"/>
      <c r="K42" s="106"/>
      <c r="L42" s="99"/>
      <c r="M42" s="103"/>
      <c r="N42" s="103"/>
      <c r="O42" s="104"/>
      <c r="P42" s="153"/>
      <c r="Q42" s="91"/>
      <c r="R42" s="19" t="s">
        <v>151</v>
      </c>
      <c r="S42" s="126">
        <f>COUNTA($J$24)+COUNTA($H$55)+COUNTA($H$90)</f>
        <v>0</v>
      </c>
      <c r="T42" s="127">
        <f>(IF($J$24&gt;$H$24,1,0))+(IF($H$55&gt;$J$55,1,0))+(IF($H$90&gt;$J$90,1,0))</f>
        <v>0</v>
      </c>
      <c r="U42" s="126">
        <f>(IF($J$24=$H$24,1,0))+(IF($H$55=$J$55,1,0))+(IF($H$90=$J$90,1,0))</f>
        <v>3</v>
      </c>
      <c r="V42" s="128">
        <f>(IF($J$24&lt;$H$24,1,0))+(IF($H$55&lt;$J$55,1,0))+(IF($H$90&lt;$J$90,1,0))</f>
        <v>0</v>
      </c>
      <c r="W42" s="126">
        <f>$J$24+$H$55+$H$90</f>
        <v>0</v>
      </c>
      <c r="X42" s="126">
        <f>$H$24+$J$55+$J$90</f>
        <v>0</v>
      </c>
      <c r="Y42" s="50">
        <f>T42*3+U42*1</f>
        <v>3</v>
      </c>
      <c r="Z42" s="39"/>
    </row>
    <row r="43" spans="1:26" x14ac:dyDescent="0.35">
      <c r="A43" s="8"/>
      <c r="B43" s="94">
        <v>4.1666666666666664E-2</v>
      </c>
      <c r="C43" s="52" t="s">
        <v>168</v>
      </c>
      <c r="D43" s="97">
        <v>23</v>
      </c>
      <c r="E43" s="21" t="str">
        <f>R105</f>
        <v>Ghana</v>
      </c>
      <c r="F43" s="21" t="s">
        <v>10</v>
      </c>
      <c r="G43" s="21" t="str">
        <f>R106</f>
        <v>Panama</v>
      </c>
      <c r="H43" s="133"/>
      <c r="I43" s="134" t="s">
        <v>10</v>
      </c>
      <c r="J43" s="135"/>
      <c r="K43" s="97">
        <f>IF(H43&gt;J43,1,IF(H43&lt;J43,2,3))</f>
        <v>3</v>
      </c>
      <c r="L43" s="99"/>
      <c r="M43" s="105"/>
      <c r="N43" s="101"/>
      <c r="O43" s="105">
        <f>M43+N43</f>
        <v>0</v>
      </c>
      <c r="P43" s="38"/>
      <c r="Q43" s="53"/>
      <c r="R43" s="10"/>
      <c r="S43" s="10"/>
      <c r="T43" s="10"/>
      <c r="U43" s="10"/>
      <c r="V43" s="10"/>
      <c r="W43" s="10"/>
      <c r="X43" s="10"/>
      <c r="Y43" s="10"/>
      <c r="Z43" s="39"/>
    </row>
    <row r="44" spans="1:26" x14ac:dyDescent="0.35">
      <c r="A44" s="8"/>
      <c r="B44" s="94">
        <v>0.16666666666666666</v>
      </c>
      <c r="C44" s="52" t="s">
        <v>165</v>
      </c>
      <c r="D44" s="97">
        <v>24</v>
      </c>
      <c r="E44" s="21" t="str">
        <f>R97</f>
        <v>Oezbekistan</v>
      </c>
      <c r="F44" s="21" t="s">
        <v>10</v>
      </c>
      <c r="G44" s="21" t="str">
        <f>R98</f>
        <v>Colombia</v>
      </c>
      <c r="H44" s="133"/>
      <c r="I44" s="134" t="s">
        <v>10</v>
      </c>
      <c r="J44" s="135"/>
      <c r="K44" s="97">
        <f>IF(H44&gt;J44,1,IF(H44&lt;J44,2,3))</f>
        <v>3</v>
      </c>
      <c r="L44" s="99"/>
      <c r="M44" s="105"/>
      <c r="N44" s="101"/>
      <c r="O44" s="105">
        <f>M44+N44</f>
        <v>0</v>
      </c>
      <c r="P44" s="38"/>
      <c r="Q44" s="31"/>
      <c r="R44" s="31"/>
      <c r="S44" s="31"/>
      <c r="T44" s="31"/>
      <c r="U44" s="31"/>
      <c r="V44" s="31"/>
      <c r="W44" s="31"/>
      <c r="X44" s="31"/>
      <c r="Y44" s="31"/>
      <c r="Z44" s="39"/>
    </row>
    <row r="45" spans="1:26" x14ac:dyDescent="0.35">
      <c r="A45" s="8" t="s">
        <v>180</v>
      </c>
      <c r="B45" s="96"/>
      <c r="C45" s="52"/>
      <c r="D45" s="99"/>
      <c r="E45" s="43"/>
      <c r="F45" s="43"/>
      <c r="G45" s="88"/>
      <c r="H45" s="138"/>
      <c r="I45" s="138"/>
      <c r="J45" s="138"/>
      <c r="K45" s="106"/>
      <c r="L45" s="99"/>
      <c r="M45" s="99"/>
      <c r="N45" s="92"/>
      <c r="O45" s="92"/>
      <c r="P45" s="38"/>
      <c r="Q45" s="10" t="s">
        <v>8</v>
      </c>
      <c r="R45" s="10"/>
      <c r="S45" s="11"/>
      <c r="T45" s="11"/>
      <c r="U45" s="11"/>
      <c r="V45" s="11"/>
      <c r="W45" s="11"/>
      <c r="X45" s="11"/>
      <c r="Y45" s="11"/>
      <c r="Z45" s="39"/>
    </row>
    <row r="46" spans="1:26" x14ac:dyDescent="0.35">
      <c r="A46" s="8"/>
      <c r="B46" s="94">
        <v>0.75</v>
      </c>
      <c r="C46" s="52" t="s">
        <v>9</v>
      </c>
      <c r="D46" s="97">
        <v>25</v>
      </c>
      <c r="E46" s="21" t="str">
        <f>R18</f>
        <v>Tsjechië</v>
      </c>
      <c r="F46" s="21" t="s">
        <v>10</v>
      </c>
      <c r="G46" s="21" t="str">
        <f>R16</f>
        <v>Zuid-Afrika</v>
      </c>
      <c r="H46" s="133"/>
      <c r="I46" s="134" t="s">
        <v>10</v>
      </c>
      <c r="J46" s="135"/>
      <c r="K46" s="97">
        <f>IF(H46&gt;J46,1,IF(H46&lt;J46,2,3))</f>
        <v>3</v>
      </c>
      <c r="L46" s="99"/>
      <c r="M46" s="105"/>
      <c r="N46" s="101"/>
      <c r="O46" s="105">
        <f>M46+N46</f>
        <v>0</v>
      </c>
      <c r="P46" s="38"/>
      <c r="Q46" s="12" t="s">
        <v>24</v>
      </c>
      <c r="R46" s="13" t="s">
        <v>11</v>
      </c>
      <c r="S46" s="14" t="s">
        <v>12</v>
      </c>
      <c r="T46" s="15" t="s">
        <v>13</v>
      </c>
      <c r="U46" s="14" t="s">
        <v>12</v>
      </c>
      <c r="V46" s="16" t="s">
        <v>14</v>
      </c>
      <c r="W46" s="14" t="s">
        <v>15</v>
      </c>
      <c r="X46" s="14" t="s">
        <v>16</v>
      </c>
      <c r="Y46" s="17" t="s">
        <v>17</v>
      </c>
      <c r="Z46" s="39"/>
    </row>
    <row r="47" spans="1:26" ht="15.75" customHeight="1" x14ac:dyDescent="0.35">
      <c r="A47" s="7"/>
      <c r="B47" s="94">
        <v>0.875</v>
      </c>
      <c r="C47" s="52" t="s">
        <v>18</v>
      </c>
      <c r="D47" s="97">
        <v>26</v>
      </c>
      <c r="E47" s="21" t="str">
        <f>R26</f>
        <v>Zwitserland</v>
      </c>
      <c r="F47" s="21" t="s">
        <v>10</v>
      </c>
      <c r="G47" s="21" t="str">
        <f>R24</f>
        <v>Bosnië&amp;Herz.</v>
      </c>
      <c r="H47" s="133"/>
      <c r="I47" s="134" t="s">
        <v>10</v>
      </c>
      <c r="J47" s="135"/>
      <c r="K47" s="97">
        <f>IF(H47&gt;J47,1,IF(H47&lt;J47,2,3))</f>
        <v>3</v>
      </c>
      <c r="L47" s="99"/>
      <c r="M47" s="105"/>
      <c r="N47" s="101"/>
      <c r="O47" s="105">
        <f>M47+N47</f>
        <v>0</v>
      </c>
      <c r="P47" s="153" t="s">
        <v>265</v>
      </c>
      <c r="Q47" s="89"/>
      <c r="R47" s="18" t="s">
        <v>35</v>
      </c>
      <c r="S47" s="123">
        <f>COUNTA($H$25)+COUNTA($H$57)+COUNTA($J$85)</f>
        <v>0</v>
      </c>
      <c r="T47" s="124">
        <f>(IF($H$25&gt;$J$25,1,0))+(IF($H$57&gt;$J$57,1,0))+(IF($J$85&gt;$H$85,1,0))</f>
        <v>0</v>
      </c>
      <c r="U47" s="123">
        <f>(IF($H$25=$J$25,1,0))+(IF($H$57=$J$57,1,0))+(IF($J$85=$H$85,1,0))</f>
        <v>3</v>
      </c>
      <c r="V47" s="125">
        <f>(IF($H$25&lt;$J$25,1,0))+(IF($H$57&lt;$J$57,1,0))+(IF($J$85&lt;$H$85,1,0))</f>
        <v>0</v>
      </c>
      <c r="W47" s="123">
        <f>$H$25+$H$57+$J$85</f>
        <v>0</v>
      </c>
      <c r="X47" s="123">
        <f>$J$25+$J$57+$H$85</f>
        <v>0</v>
      </c>
      <c r="Y47" s="48">
        <f>T47*3+U47*1</f>
        <v>3</v>
      </c>
      <c r="Z47" s="39"/>
    </row>
    <row r="48" spans="1:26" x14ac:dyDescent="0.35">
      <c r="A48" s="9" t="s">
        <v>183</v>
      </c>
      <c r="B48" s="95"/>
      <c r="C48" s="20"/>
      <c r="D48" s="98"/>
      <c r="E48" s="41"/>
      <c r="F48" s="42"/>
      <c r="G48" s="88"/>
      <c r="H48" s="138"/>
      <c r="I48" s="138"/>
      <c r="J48" s="138"/>
      <c r="K48" s="106"/>
      <c r="L48" s="99"/>
      <c r="M48" s="103"/>
      <c r="N48" s="103"/>
      <c r="O48" s="104"/>
      <c r="P48" s="153"/>
      <c r="Q48" s="90"/>
      <c r="R48" s="19" t="s">
        <v>152</v>
      </c>
      <c r="S48" s="126">
        <f>COUNTA($J$25)+COUNTA($J$59)+COUNTA($H$84)</f>
        <v>0</v>
      </c>
      <c r="T48" s="127">
        <f>(IF($J$25&gt;$H$25,1,0))+(IF($J$59&gt;$H$59,1,0))+(IF($H$84&gt;$J$84,1,0))</f>
        <v>0</v>
      </c>
      <c r="U48" s="126">
        <f>(IF($J$25=$H$25,1,0))+(IF($J$59=$H$59,1,0))+(IF($H$84=$J$84,1,0))</f>
        <v>3</v>
      </c>
      <c r="V48" s="128">
        <f>(IF($J$25&lt;$H$25,1,0))+(IF($J$59&lt;$H$59,1,0))+(IF($H$84&lt;$J$84,1,0))</f>
        <v>0</v>
      </c>
      <c r="W48" s="126">
        <f>$J$25+$J$59+$H$84</f>
        <v>0</v>
      </c>
      <c r="X48" s="126">
        <f>$H$25+$H$59+$J$84</f>
        <v>0</v>
      </c>
      <c r="Y48" s="50">
        <f>T48*3+U48*1</f>
        <v>3</v>
      </c>
      <c r="Z48" s="39"/>
    </row>
    <row r="49" spans="1:26" x14ac:dyDescent="0.35">
      <c r="A49" s="8"/>
      <c r="B49" s="94">
        <v>0</v>
      </c>
      <c r="C49" s="52" t="s">
        <v>18</v>
      </c>
      <c r="D49" s="97">
        <v>27</v>
      </c>
      <c r="E49" s="21" t="str">
        <f>R23</f>
        <v>Canada</v>
      </c>
      <c r="F49" s="21" t="s">
        <v>10</v>
      </c>
      <c r="G49" s="21" t="str">
        <f>R25</f>
        <v>Qatar</v>
      </c>
      <c r="H49" s="133"/>
      <c r="I49" s="134" t="s">
        <v>10</v>
      </c>
      <c r="J49" s="135"/>
      <c r="K49" s="97">
        <f>IF(H49&gt;J49,1,IF(H49&lt;J49,2,3))</f>
        <v>3</v>
      </c>
      <c r="L49" s="99"/>
      <c r="M49" s="105"/>
      <c r="N49" s="101"/>
      <c r="O49" s="105">
        <f>M49+N49</f>
        <v>0</v>
      </c>
      <c r="P49" s="153"/>
      <c r="Q49" s="89"/>
      <c r="R49" s="10" t="s">
        <v>153</v>
      </c>
      <c r="S49" s="129">
        <f>COUNTA($H$28)+COUNTA($J$57)+COUNTA($J$84)</f>
        <v>0</v>
      </c>
      <c r="T49" s="130">
        <f>(IF($H$28&gt;$J$28,1,0))+(IF($J$57&gt;$H$57,1,0))+(IF($J$84&gt;$H$84,1,0))</f>
        <v>0</v>
      </c>
      <c r="U49" s="129">
        <f>(IF($H$28=$J$28,1,0))+(IF($J$57=$H$57,1,0))+(IF($J$84=$H$84,1,0))</f>
        <v>3</v>
      </c>
      <c r="V49" s="131">
        <f>(IF($H$28&lt;$J$28,1,0))+(IF($J$57&lt;$H$57,1,0))+(IF($J$84&lt;$H$84,1,0))</f>
        <v>0</v>
      </c>
      <c r="W49" s="129">
        <f>$H$28+$J$57+$J$84</f>
        <v>0</v>
      </c>
      <c r="X49" s="129">
        <f>$J$28+$H$57+$H$84</f>
        <v>0</v>
      </c>
      <c r="Y49" s="51">
        <f>T49*3+U49*1</f>
        <v>3</v>
      </c>
      <c r="Z49" s="39"/>
    </row>
    <row r="50" spans="1:26" x14ac:dyDescent="0.35">
      <c r="A50" s="8"/>
      <c r="B50" s="94">
        <v>0.125</v>
      </c>
      <c r="C50" s="52" t="s">
        <v>9</v>
      </c>
      <c r="D50" s="97">
        <v>28</v>
      </c>
      <c r="E50" s="21" t="str">
        <f>R15</f>
        <v>Mexico</v>
      </c>
      <c r="F50" s="21" t="s">
        <v>10</v>
      </c>
      <c r="G50" s="21" t="str">
        <f>R17</f>
        <v>Zuid-Korea</v>
      </c>
      <c r="H50" s="133"/>
      <c r="I50" s="134" t="s">
        <v>10</v>
      </c>
      <c r="J50" s="135"/>
      <c r="K50" s="97">
        <f>IF(H50&gt;J50,1,IF(H50&lt;J50,2,3))</f>
        <v>3</v>
      </c>
      <c r="L50" s="99"/>
      <c r="M50" s="105"/>
      <c r="N50" s="101"/>
      <c r="O50" s="105">
        <f>M50+N50</f>
        <v>0</v>
      </c>
      <c r="P50" s="153"/>
      <c r="Q50" s="91"/>
      <c r="R50" s="19" t="s">
        <v>103</v>
      </c>
      <c r="S50" s="126">
        <f>COUNTA($J$28)+COUNTA($H$59)+COUNTA($H$85)</f>
        <v>0</v>
      </c>
      <c r="T50" s="127">
        <f>(IF($J$28&gt;$H$26,1,0))+(IF($H$59&gt;$J$59,1,0))+(IF($H$85&gt;$J$85,1,0))</f>
        <v>0</v>
      </c>
      <c r="U50" s="126">
        <f>(IF($J$28=$H$28,1,0))+(IF($H$59=$J$59,1,0))+(IF($H$85=$J$85,1,0))</f>
        <v>3</v>
      </c>
      <c r="V50" s="128">
        <f>(IF($J$28&lt;$H$28,1,0))+(IF($H$59&lt;$J$59,1,0))+(IF($H$85&lt;$J$85,1,0))</f>
        <v>0</v>
      </c>
      <c r="W50" s="126">
        <f>$J$28+$H$59+$H$85</f>
        <v>0</v>
      </c>
      <c r="X50" s="126">
        <f>$H$28+$J$59+$J$85</f>
        <v>0</v>
      </c>
      <c r="Y50" s="50">
        <f>T50*3+U50*1</f>
        <v>3</v>
      </c>
      <c r="Z50" s="39"/>
    </row>
    <row r="51" spans="1:26" x14ac:dyDescent="0.35">
      <c r="A51" s="8"/>
      <c r="B51" s="94">
        <v>0.875</v>
      </c>
      <c r="C51" s="52" t="s">
        <v>21</v>
      </c>
      <c r="D51" s="97">
        <v>29</v>
      </c>
      <c r="E51" s="21" t="str">
        <f>R39</f>
        <v>Ver.Staten</v>
      </c>
      <c r="F51" s="21" t="s">
        <v>10</v>
      </c>
      <c r="G51" s="21" t="str">
        <f>R41</f>
        <v>Australië</v>
      </c>
      <c r="H51" s="133"/>
      <c r="I51" s="134" t="s">
        <v>10</v>
      </c>
      <c r="J51" s="135"/>
      <c r="K51" s="97">
        <f>IF(H51&gt;J51,1,IF(H51&lt;J51,2,3))</f>
        <v>3</v>
      </c>
      <c r="L51" s="99"/>
      <c r="M51" s="105"/>
      <c r="N51" s="101"/>
      <c r="O51" s="105">
        <f>M51+N51</f>
        <v>0</v>
      </c>
      <c r="P51" s="38"/>
      <c r="Q51" s="53"/>
      <c r="R51" s="10"/>
      <c r="S51" s="10"/>
      <c r="T51" s="10"/>
      <c r="U51" s="10"/>
      <c r="V51" s="10"/>
      <c r="W51" s="10"/>
      <c r="X51" s="10"/>
      <c r="Y51" s="10"/>
      <c r="Z51" s="39"/>
    </row>
    <row r="52" spans="1:26" x14ac:dyDescent="0.35">
      <c r="A52" s="9" t="s">
        <v>184</v>
      </c>
      <c r="B52" s="95"/>
      <c r="C52" s="20"/>
      <c r="D52" s="99"/>
      <c r="E52" s="43"/>
      <c r="F52" s="38"/>
      <c r="G52" s="88"/>
      <c r="H52" s="138"/>
      <c r="I52" s="138"/>
      <c r="J52" s="138"/>
      <c r="K52" s="106"/>
      <c r="L52" s="99"/>
      <c r="M52" s="103"/>
      <c r="N52" s="103"/>
      <c r="O52" s="104"/>
      <c r="P52" s="38"/>
      <c r="Q52" s="31"/>
      <c r="R52" s="31"/>
      <c r="S52" s="31"/>
      <c r="T52" s="31"/>
      <c r="U52" s="31"/>
      <c r="V52" s="31"/>
      <c r="W52" s="31"/>
      <c r="X52" s="31"/>
      <c r="Y52" s="31"/>
      <c r="Z52" s="39"/>
    </row>
    <row r="53" spans="1:26" x14ac:dyDescent="0.35">
      <c r="A53" s="8"/>
      <c r="B53" s="94">
        <v>0</v>
      </c>
      <c r="C53" s="52" t="s">
        <v>20</v>
      </c>
      <c r="D53" s="97">
        <v>30</v>
      </c>
      <c r="E53" s="21" t="str">
        <f>R34</f>
        <v>Schotland</v>
      </c>
      <c r="F53" s="21" t="s">
        <v>10</v>
      </c>
      <c r="G53" s="21" t="str">
        <f>R32</f>
        <v>Marokko</v>
      </c>
      <c r="H53" s="133"/>
      <c r="I53" s="134" t="s">
        <v>10</v>
      </c>
      <c r="J53" s="135"/>
      <c r="K53" s="97">
        <f>IF(H53&gt;J53,1,IF(H53&lt;J53,2,3))</f>
        <v>3</v>
      </c>
      <c r="L53" s="99"/>
      <c r="M53" s="105"/>
      <c r="N53" s="101"/>
      <c r="O53" s="105">
        <f>M53+N53</f>
        <v>0</v>
      </c>
      <c r="P53" s="38"/>
      <c r="Q53" s="10" t="s">
        <v>8</v>
      </c>
      <c r="R53" s="10"/>
      <c r="S53" s="11"/>
      <c r="T53" s="11"/>
      <c r="U53" s="11"/>
      <c r="V53" s="11"/>
      <c r="W53" s="11"/>
      <c r="X53" s="11"/>
      <c r="Y53" s="11"/>
      <c r="Z53" s="39"/>
    </row>
    <row r="54" spans="1:26" x14ac:dyDescent="0.35">
      <c r="A54" s="8"/>
      <c r="B54" s="94">
        <v>0.125</v>
      </c>
      <c r="C54" s="52" t="s">
        <v>20</v>
      </c>
      <c r="D54" s="97">
        <v>31</v>
      </c>
      <c r="E54" s="21" t="str">
        <f>R31</f>
        <v>Brazilië</v>
      </c>
      <c r="F54" s="21" t="s">
        <v>10</v>
      </c>
      <c r="G54" s="21" t="str">
        <f>R33</f>
        <v>Haiti</v>
      </c>
      <c r="H54" s="133"/>
      <c r="I54" s="134" t="s">
        <v>10</v>
      </c>
      <c r="J54" s="135"/>
      <c r="K54" s="97">
        <f>IF(H54&gt;J54,1,IF(H54&lt;J54,2,3))</f>
        <v>3</v>
      </c>
      <c r="L54" s="99"/>
      <c r="M54" s="100"/>
      <c r="N54" s="101"/>
      <c r="O54" s="100">
        <f>M54+N54</f>
        <v>0</v>
      </c>
      <c r="P54" s="38"/>
      <c r="Q54" s="12" t="s">
        <v>26</v>
      </c>
      <c r="R54" s="13" t="s">
        <v>11</v>
      </c>
      <c r="S54" s="14" t="s">
        <v>12</v>
      </c>
      <c r="T54" s="15" t="s">
        <v>13</v>
      </c>
      <c r="U54" s="14" t="s">
        <v>12</v>
      </c>
      <c r="V54" s="16" t="s">
        <v>14</v>
      </c>
      <c r="W54" s="14" t="s">
        <v>15</v>
      </c>
      <c r="X54" s="14" t="s">
        <v>16</v>
      </c>
      <c r="Y54" s="17" t="s">
        <v>17</v>
      </c>
      <c r="Z54" s="39"/>
    </row>
    <row r="55" spans="1:26" ht="15.75" customHeight="1" x14ac:dyDescent="0.35">
      <c r="A55" s="8"/>
      <c r="B55" s="94">
        <v>0.25</v>
      </c>
      <c r="C55" s="52" t="s">
        <v>21</v>
      </c>
      <c r="D55" s="97">
        <v>32</v>
      </c>
      <c r="E55" s="21" t="str">
        <f>R42</f>
        <v>Turkije</v>
      </c>
      <c r="F55" s="21" t="s">
        <v>10</v>
      </c>
      <c r="G55" s="21" t="str">
        <f>R40</f>
        <v>Paraguay</v>
      </c>
      <c r="H55" s="133"/>
      <c r="I55" s="134" t="s">
        <v>10</v>
      </c>
      <c r="J55" s="135"/>
      <c r="K55" s="97">
        <f>IF(H55&gt;J55,1,IF(H55&lt;J55,2,3))</f>
        <v>3</v>
      </c>
      <c r="L55" s="99"/>
      <c r="M55" s="105"/>
      <c r="N55" s="101"/>
      <c r="O55" s="105">
        <f>M55+N55</f>
        <v>0</v>
      </c>
      <c r="P55" s="153" t="s">
        <v>265</v>
      </c>
      <c r="Q55" s="89"/>
      <c r="R55" s="18" t="s">
        <v>143</v>
      </c>
      <c r="S55" s="123">
        <f>COUNTA($H$26)+COUNTA($H$56)+COUNTA($J$87)</f>
        <v>0</v>
      </c>
      <c r="T55" s="124">
        <f>(IF($H$26&gt;$J$26,1,0))+(IF($H$56&gt;$J$56,1,0))+(IF($J$87&gt;$H$87,1,0))</f>
        <v>0</v>
      </c>
      <c r="U55" s="123">
        <f>(IF($H$26=$J$26,1,0))+(IF($H$56=$J$56,1,0))+(IF($J$87=$H$87,1,0))</f>
        <v>3</v>
      </c>
      <c r="V55" s="125">
        <f>(IF($H$26&lt;$J$26,1,0))+(IF($H$56&lt;$J$56,1,0))+(IF($J$87&lt;$H$87,1,0))</f>
        <v>0</v>
      </c>
      <c r="W55" s="123">
        <f>$H$26+$H$56+$J$87</f>
        <v>0</v>
      </c>
      <c r="X55" s="123">
        <f>$J$26+$J$56+$H$87</f>
        <v>0</v>
      </c>
      <c r="Y55" s="48">
        <f>T55*3+U55*1</f>
        <v>3</v>
      </c>
      <c r="Z55" s="39"/>
    </row>
    <row r="56" spans="1:26" x14ac:dyDescent="0.35">
      <c r="A56" s="8"/>
      <c r="B56" s="96">
        <v>0.79166666666666663</v>
      </c>
      <c r="C56" s="52" t="s">
        <v>26</v>
      </c>
      <c r="D56" s="97">
        <v>33</v>
      </c>
      <c r="E56" s="21" t="str">
        <f>R55</f>
        <v>NEDERLAND</v>
      </c>
      <c r="F56" s="21" t="s">
        <v>10</v>
      </c>
      <c r="G56" s="21" t="str">
        <f>R57</f>
        <v>Zweden</v>
      </c>
      <c r="H56" s="133"/>
      <c r="I56" s="134" t="s">
        <v>10</v>
      </c>
      <c r="J56" s="135"/>
      <c r="K56" s="97">
        <f>IF(H56&gt;J56,1,IF(H56&lt;J56,2,3))</f>
        <v>3</v>
      </c>
      <c r="L56" s="99"/>
      <c r="M56" s="105"/>
      <c r="N56" s="101"/>
      <c r="O56" s="105">
        <f>M56+N56</f>
        <v>0</v>
      </c>
      <c r="P56" s="153"/>
      <c r="Q56" s="90"/>
      <c r="R56" s="19" t="s">
        <v>42</v>
      </c>
      <c r="S56" s="126">
        <f>COUNTA($J$26)+COUNTA($J$60)+COUNTA($H$88)</f>
        <v>0</v>
      </c>
      <c r="T56" s="127">
        <f>(IF($J$26&gt;$H$26,1,0))+(IF($J$60&gt;$H$60,1,0))+(IF($H$88&gt;$J$88,1,0))</f>
        <v>0</v>
      </c>
      <c r="U56" s="126">
        <f>(IF($J$26=$H$26,1,0))+(IF($J$60=$H$60,1,0))+(IF($H$88=$J$88,1,0))</f>
        <v>3</v>
      </c>
      <c r="V56" s="128">
        <f>(IF($J$26&lt;$H$26,1,0))+(IF($J$60&lt;$H$60,1,0))+(IF($H$88&lt;$J$88,1,0))</f>
        <v>0</v>
      </c>
      <c r="W56" s="126">
        <f>$J$26+$J$60+$H$88</f>
        <v>0</v>
      </c>
      <c r="X56" s="126">
        <f>$H$26+$H$60+$J$88</f>
        <v>0</v>
      </c>
      <c r="Y56" s="50">
        <f>T56*3+U56*1</f>
        <v>3</v>
      </c>
      <c r="Z56" s="39"/>
    </row>
    <row r="57" spans="1:26" x14ac:dyDescent="0.35">
      <c r="A57" s="8"/>
      <c r="B57" s="94">
        <v>0.91666666666666663</v>
      </c>
      <c r="C57" s="52" t="s">
        <v>24</v>
      </c>
      <c r="D57" s="97">
        <v>34</v>
      </c>
      <c r="E57" s="21" t="str">
        <f>R47</f>
        <v>Duitsland</v>
      </c>
      <c r="F57" s="21" t="s">
        <v>10</v>
      </c>
      <c r="G57" s="21" t="str">
        <f>R49</f>
        <v>Ivoorkust</v>
      </c>
      <c r="H57" s="133"/>
      <c r="I57" s="134" t="s">
        <v>10</v>
      </c>
      <c r="J57" s="135"/>
      <c r="K57" s="97">
        <f>IF(H57&gt;J57,1,IF(H57&lt;J57,2,3))</f>
        <v>3</v>
      </c>
      <c r="L57" s="99"/>
      <c r="M57" s="105"/>
      <c r="N57" s="101"/>
      <c r="O57" s="105">
        <f>M57+N57</f>
        <v>0</v>
      </c>
      <c r="P57" s="153"/>
      <c r="Q57" s="89"/>
      <c r="R57" s="10" t="s">
        <v>154</v>
      </c>
      <c r="S57" s="129">
        <f>COUNTA($H$29)+COUNTA($J$56)+COUNTA($J$88)</f>
        <v>0</v>
      </c>
      <c r="T57" s="130">
        <f>(IF($H$29&gt;$J$29,1,0))+(IF($J$56&gt;$H$56,1,0))+(IF($J$88&gt;$H$88,1,0))</f>
        <v>0</v>
      </c>
      <c r="U57" s="129">
        <f>(IF($H$29=$J$29,1,0))+(IF($J$56=$H$56,1,0))+(IF($J$88=$H$88,1,0))</f>
        <v>3</v>
      </c>
      <c r="V57" s="131">
        <f>(IF($H$29&lt;$J$29,1,0))+(IF($J$56&lt;$H$56,1,0))+(IF($J$88&lt;$H$88,1,0))</f>
        <v>0</v>
      </c>
      <c r="W57" s="129">
        <f>$H$29+$J$56+$J$88</f>
        <v>0</v>
      </c>
      <c r="X57" s="129">
        <f>$J$29+$H$56+$H$88</f>
        <v>0</v>
      </c>
      <c r="Y57" s="51">
        <f>T57*3+U57*1</f>
        <v>3</v>
      </c>
      <c r="Z57" s="39"/>
    </row>
    <row r="58" spans="1:26" x14ac:dyDescent="0.35">
      <c r="A58" s="9" t="s">
        <v>185</v>
      </c>
      <c r="B58" s="95"/>
      <c r="C58" s="20"/>
      <c r="D58" s="99"/>
      <c r="E58" s="43"/>
      <c r="F58" s="38"/>
      <c r="G58" s="88"/>
      <c r="H58" s="138"/>
      <c r="I58" s="138"/>
      <c r="J58" s="138"/>
      <c r="K58" s="106"/>
      <c r="L58" s="99"/>
      <c r="M58" s="103"/>
      <c r="N58" s="103"/>
      <c r="O58" s="104"/>
      <c r="P58" s="153"/>
      <c r="Q58" s="91"/>
      <c r="R58" s="19" t="s">
        <v>39</v>
      </c>
      <c r="S58" s="126">
        <f>COUNTA($J$29)+COUNTA($H$60)+COUNTA($H$87)</f>
        <v>0</v>
      </c>
      <c r="T58" s="127">
        <f>(IF($J$29&gt;$H$29,1,0))+(IF($H$60&gt;$J$60,1,0))+(IF($H$87&gt;$J$87,1,0))</f>
        <v>0</v>
      </c>
      <c r="U58" s="126">
        <f>(IF($J$29=$H$29,1,0))+(IF($H$60=$J$60,1,0))+(IF($H$87=$J$87,1,0))</f>
        <v>3</v>
      </c>
      <c r="V58" s="128">
        <f>(IF($J$29&lt;$H$29,1,0))+(IF($H$60&lt;$J$60,1,0))+(IF($H$87&lt;$J$87,1,0))</f>
        <v>0</v>
      </c>
      <c r="W58" s="126">
        <f>$J$29+$H$60+$H$87</f>
        <v>0</v>
      </c>
      <c r="X58" s="126">
        <f>$H$29+$J$60+$J$87</f>
        <v>0</v>
      </c>
      <c r="Y58" s="50">
        <f>T58*3+U58*1</f>
        <v>3</v>
      </c>
      <c r="Z58" s="39"/>
    </row>
    <row r="59" spans="1:26" x14ac:dyDescent="0.35">
      <c r="A59" s="7"/>
      <c r="B59" s="94">
        <v>8.3333333333333329E-2</v>
      </c>
      <c r="C59" s="52" t="s">
        <v>24</v>
      </c>
      <c r="D59" s="97">
        <v>35</v>
      </c>
      <c r="E59" s="21" t="str">
        <f>R50</f>
        <v>Ecuador</v>
      </c>
      <c r="F59" s="21" t="s">
        <v>10</v>
      </c>
      <c r="G59" s="21" t="str">
        <f>R48</f>
        <v>Curacao</v>
      </c>
      <c r="H59" s="133"/>
      <c r="I59" s="134" t="s">
        <v>10</v>
      </c>
      <c r="J59" s="135"/>
      <c r="K59" s="97">
        <f>IF(H59&gt;J59,1,IF(H59&lt;J59,2,3))</f>
        <v>3</v>
      </c>
      <c r="L59" s="99"/>
      <c r="M59" s="105"/>
      <c r="N59" s="101"/>
      <c r="O59" s="105">
        <f>M59+N59</f>
        <v>0</v>
      </c>
      <c r="P59" s="38"/>
      <c r="Q59" s="53"/>
      <c r="R59" s="10"/>
      <c r="S59" s="10"/>
      <c r="T59" s="10"/>
      <c r="U59" s="10"/>
      <c r="V59" s="10"/>
      <c r="W59" s="10"/>
      <c r="X59" s="10"/>
      <c r="Y59" s="10"/>
      <c r="Z59" s="39"/>
    </row>
    <row r="60" spans="1:26" x14ac:dyDescent="0.35">
      <c r="A60" s="8"/>
      <c r="B60" s="94">
        <v>0.25</v>
      </c>
      <c r="C60" s="52" t="s">
        <v>26</v>
      </c>
      <c r="D60" s="97">
        <v>36</v>
      </c>
      <c r="E60" s="21" t="str">
        <f>R58</f>
        <v>Tunesië</v>
      </c>
      <c r="F60" s="21" t="s">
        <v>10</v>
      </c>
      <c r="G60" s="21" t="str">
        <f>R56</f>
        <v>Japan</v>
      </c>
      <c r="H60" s="133"/>
      <c r="I60" s="134" t="s">
        <v>10</v>
      </c>
      <c r="J60" s="135"/>
      <c r="K60" s="97">
        <f>IF(H60&gt;J60,1,IF(H60&lt;J60,2,3))</f>
        <v>3</v>
      </c>
      <c r="L60" s="99"/>
      <c r="M60" s="100"/>
      <c r="N60" s="101"/>
      <c r="O60" s="100">
        <f>M60+N60</f>
        <v>0</v>
      </c>
      <c r="P60" s="38"/>
      <c r="Q60" s="31"/>
      <c r="R60" s="31"/>
      <c r="S60" s="31"/>
      <c r="T60" s="31"/>
      <c r="U60" s="31"/>
      <c r="V60" s="31"/>
      <c r="W60" s="31"/>
      <c r="X60" s="31"/>
      <c r="Y60" s="31"/>
      <c r="Z60" s="39"/>
    </row>
    <row r="61" spans="1:26" x14ac:dyDescent="0.35">
      <c r="A61" s="8"/>
      <c r="B61" s="96">
        <v>0.75</v>
      </c>
      <c r="C61" s="52" t="s">
        <v>30</v>
      </c>
      <c r="D61" s="97">
        <v>37</v>
      </c>
      <c r="E61" s="21" t="str">
        <f>R71</f>
        <v>Spanje</v>
      </c>
      <c r="F61" s="21" t="s">
        <v>10</v>
      </c>
      <c r="G61" s="21" t="str">
        <f>R73</f>
        <v>Saoedi-Arabië</v>
      </c>
      <c r="H61" s="133"/>
      <c r="I61" s="134" t="s">
        <v>10</v>
      </c>
      <c r="J61" s="135"/>
      <c r="K61" s="97">
        <f>IF(H61&gt;J61,1,IF(H61&lt;J61,2,3))</f>
        <v>3</v>
      </c>
      <c r="L61" s="99"/>
      <c r="M61" s="105"/>
      <c r="N61" s="101"/>
      <c r="O61" s="105">
        <f>M61+N61</f>
        <v>0</v>
      </c>
      <c r="P61" s="38"/>
      <c r="Q61" s="10" t="s">
        <v>8</v>
      </c>
      <c r="R61" s="10"/>
      <c r="S61" s="11"/>
      <c r="T61" s="11"/>
      <c r="U61" s="11"/>
      <c r="V61" s="11"/>
      <c r="W61" s="11"/>
      <c r="X61" s="11"/>
      <c r="Y61" s="11"/>
      <c r="Z61" s="39"/>
    </row>
    <row r="62" spans="1:26" x14ac:dyDescent="0.35">
      <c r="A62" s="8"/>
      <c r="B62" s="96">
        <v>0.70833333333333337</v>
      </c>
      <c r="C62" s="52" t="s">
        <v>12</v>
      </c>
      <c r="D62" s="97">
        <v>38</v>
      </c>
      <c r="E62" s="21" t="str">
        <f>R63</f>
        <v>België</v>
      </c>
      <c r="F62" s="21" t="s">
        <v>10</v>
      </c>
      <c r="G62" s="21" t="str">
        <f>R65</f>
        <v>Iran</v>
      </c>
      <c r="H62" s="133"/>
      <c r="I62" s="134" t="s">
        <v>10</v>
      </c>
      <c r="J62" s="135"/>
      <c r="K62" s="97">
        <f>IF(H62&gt;J62,1,IF(H62&lt;J62,2,3))</f>
        <v>3</v>
      </c>
      <c r="L62" s="99"/>
      <c r="M62" s="105"/>
      <c r="N62" s="101"/>
      <c r="O62" s="105">
        <f>M62+N62</f>
        <v>0</v>
      </c>
      <c r="P62" s="38"/>
      <c r="Q62" s="12" t="s">
        <v>12</v>
      </c>
      <c r="R62" s="13" t="s">
        <v>11</v>
      </c>
      <c r="S62" s="14" t="s">
        <v>12</v>
      </c>
      <c r="T62" s="15" t="s">
        <v>13</v>
      </c>
      <c r="U62" s="14" t="s">
        <v>12</v>
      </c>
      <c r="V62" s="16" t="s">
        <v>14</v>
      </c>
      <c r="W62" s="14" t="s">
        <v>15</v>
      </c>
      <c r="X62" s="14" t="s">
        <v>16</v>
      </c>
      <c r="Y62" s="17" t="s">
        <v>17</v>
      </c>
      <c r="Z62" s="39"/>
    </row>
    <row r="63" spans="1:26" x14ac:dyDescent="0.35">
      <c r="A63" s="9" t="s">
        <v>187</v>
      </c>
      <c r="B63" s="96"/>
      <c r="C63" s="52"/>
      <c r="D63" s="99"/>
      <c r="E63" s="43"/>
      <c r="F63" s="43"/>
      <c r="G63" s="88"/>
      <c r="H63" s="138"/>
      <c r="I63" s="138"/>
      <c r="J63" s="138"/>
      <c r="K63" s="106"/>
      <c r="L63" s="99"/>
      <c r="M63" s="99"/>
      <c r="N63" s="92"/>
      <c r="O63" s="92"/>
      <c r="P63" s="153" t="s">
        <v>265</v>
      </c>
      <c r="Q63" s="89"/>
      <c r="R63" s="18" t="s">
        <v>38</v>
      </c>
      <c r="S63" s="123">
        <f>COUNTA($H$31)+COUNTA($H$62)+COUNTA($J$97)</f>
        <v>0</v>
      </c>
      <c r="T63" s="124">
        <f>(IF($H$31&gt;$J$31,1,0))+(IF($H$62&gt;$J$62,1,0))+(IF($J$97&gt;$H$97,1,0))</f>
        <v>0</v>
      </c>
      <c r="U63" s="123">
        <f>(IF($H$31=$J$31,1,0))+(IF($H$62=$J$62,1,0))+(IF($J$97=$H$97,1,0))</f>
        <v>3</v>
      </c>
      <c r="V63" s="125">
        <f>(IF($H$31&lt;$J$31,1,0))+(IF($H$62&lt;$J$62,1,0))+(IF($J$97&lt;$H$97,1,0))</f>
        <v>0</v>
      </c>
      <c r="W63" s="123">
        <f>$H$31+$H$62+$J$97</f>
        <v>0</v>
      </c>
      <c r="X63" s="123">
        <f>$J$31+$J$62+$H$97</f>
        <v>0</v>
      </c>
      <c r="Y63" s="48">
        <f>T63*3+U63*1</f>
        <v>3</v>
      </c>
      <c r="Z63" s="39"/>
    </row>
    <row r="64" spans="1:26" x14ac:dyDescent="0.35">
      <c r="A64" s="8"/>
      <c r="B64" s="94">
        <v>0</v>
      </c>
      <c r="C64" s="52" t="s">
        <v>30</v>
      </c>
      <c r="D64" s="97">
        <v>39</v>
      </c>
      <c r="E64" s="21" t="str">
        <f>R74</f>
        <v>Uruguay</v>
      </c>
      <c r="F64" s="21" t="s">
        <v>10</v>
      </c>
      <c r="G64" s="21" t="str">
        <f>R72</f>
        <v>Kaapverdië</v>
      </c>
      <c r="H64" s="133"/>
      <c r="I64" s="134" t="s">
        <v>10</v>
      </c>
      <c r="J64" s="135"/>
      <c r="K64" s="97">
        <f>IF(H64&gt;J64,1,IF(H64&lt;J64,2,3))</f>
        <v>3</v>
      </c>
      <c r="L64" s="99"/>
      <c r="M64" s="105"/>
      <c r="N64" s="101"/>
      <c r="O64" s="105">
        <f>M64+N64</f>
        <v>0</v>
      </c>
      <c r="P64" s="153"/>
      <c r="Q64" s="90"/>
      <c r="R64" s="19" t="s">
        <v>155</v>
      </c>
      <c r="S64" s="126">
        <f>COUNTA($J$31)+COUNTA($J$65)+COUNTA($H$96)</f>
        <v>0</v>
      </c>
      <c r="T64" s="127">
        <f>(IF($J$31&gt;$H$31,1,0))+(IF($J$65&gt;$H$65,1,0))+(IF($H$96&gt;$J$96,1,0))</f>
        <v>0</v>
      </c>
      <c r="U64" s="126">
        <f>(IF($J$31=$H$31,1,0))+(IF($J$65=$H$65,1,0))+(IF($H$96=$J$96,1,0))</f>
        <v>3</v>
      </c>
      <c r="V64" s="128">
        <f>(IF($J$31&lt;$H$31,1,0))+(IF($J$65&lt;$H$65,1,0))+(IF($H$96&lt;$J$96,1,0))</f>
        <v>0</v>
      </c>
      <c r="W64" s="126">
        <f>$J$31+$J$65+$H$96</f>
        <v>0</v>
      </c>
      <c r="X64" s="126">
        <f>$H$31+$H$65+$J$96</f>
        <v>0</v>
      </c>
      <c r="Y64" s="50">
        <f>T64*3+U64*1</f>
        <v>3</v>
      </c>
      <c r="Z64" s="39"/>
    </row>
    <row r="65" spans="1:26" x14ac:dyDescent="0.35">
      <c r="A65" s="8"/>
      <c r="B65" s="94">
        <v>0.125</v>
      </c>
      <c r="C65" s="52" t="s">
        <v>12</v>
      </c>
      <c r="D65" s="97">
        <v>40</v>
      </c>
      <c r="E65" s="21" t="str">
        <f>R66</f>
        <v>Nw-Zeeland</v>
      </c>
      <c r="F65" s="21" t="s">
        <v>10</v>
      </c>
      <c r="G65" s="21" t="str">
        <f>R64</f>
        <v>Egypte</v>
      </c>
      <c r="H65" s="133"/>
      <c r="I65" s="134" t="s">
        <v>10</v>
      </c>
      <c r="J65" s="135"/>
      <c r="K65" s="97">
        <f>IF(H65&gt;J65,1,IF(H65&lt;J65,2,3))</f>
        <v>3</v>
      </c>
      <c r="L65" s="99"/>
      <c r="M65" s="105"/>
      <c r="N65" s="101"/>
      <c r="O65" s="105">
        <f>M65+N65</f>
        <v>0</v>
      </c>
      <c r="P65" s="153"/>
      <c r="Q65" s="89"/>
      <c r="R65" s="10" t="s">
        <v>27</v>
      </c>
      <c r="S65" s="129">
        <f>COUNTA($H$34)+COUNTA($J$62)+COUNTA($J$96)</f>
        <v>0</v>
      </c>
      <c r="T65" s="130">
        <f>(IF($H$34&gt;$J$34,1,0))+(IF($J$62&gt;$H$62,1,0))+(IF($J$96&gt;$H$96,1,0))</f>
        <v>0</v>
      </c>
      <c r="U65" s="129">
        <f>(IF($H$34=$J$34,1,0))+(IF($J$62=$H$62,1,0))+(IF($J$96=$H$96,1,0))</f>
        <v>3</v>
      </c>
      <c r="V65" s="131">
        <f>(IF($H$34&lt;$J$34,1,0))+(IF($J$62&lt;$H$62,1,0))+(IF($J$96&lt;$H$96,1,0))</f>
        <v>0</v>
      </c>
      <c r="W65" s="129">
        <f>$H$34+$J$62+$J$96</f>
        <v>0</v>
      </c>
      <c r="X65" s="129">
        <f>$J$34+$H$62+$H$96</f>
        <v>0</v>
      </c>
      <c r="Y65" s="51">
        <f>T65*3+U65*1</f>
        <v>3</v>
      </c>
      <c r="Z65" s="39"/>
    </row>
    <row r="66" spans="1:26" x14ac:dyDescent="0.35">
      <c r="A66" s="7"/>
      <c r="B66" s="94">
        <v>0.79166666666666663</v>
      </c>
      <c r="C66" s="52" t="s">
        <v>161</v>
      </c>
      <c r="D66" s="97">
        <v>41</v>
      </c>
      <c r="E66" s="21" t="str">
        <f>R87</f>
        <v>Argentinië</v>
      </c>
      <c r="F66" s="21" t="s">
        <v>10</v>
      </c>
      <c r="G66" s="21" t="str">
        <f>R89</f>
        <v>Oostenrijk</v>
      </c>
      <c r="H66" s="133"/>
      <c r="I66" s="134" t="s">
        <v>10</v>
      </c>
      <c r="J66" s="135"/>
      <c r="K66" s="97">
        <f>IF(H66&gt;J66,1,IF(H66&lt;J66,2,3))</f>
        <v>3</v>
      </c>
      <c r="L66" s="99"/>
      <c r="M66" s="105"/>
      <c r="N66" s="101"/>
      <c r="O66" s="105">
        <f>M66+N66</f>
        <v>0</v>
      </c>
      <c r="P66" s="153"/>
      <c r="Q66" s="91"/>
      <c r="R66" s="19" t="s">
        <v>186</v>
      </c>
      <c r="S66" s="126">
        <f>COUNTA($J$34)+COUNTA($H$65)+COUNTA($H$97)</f>
        <v>0</v>
      </c>
      <c r="T66" s="127">
        <f>(IF($J$34&gt;$H$34,1,0))+(IF($H$65&gt;$J$65,1,0))+(IF($H$97&gt;$J$97,1,0))</f>
        <v>0</v>
      </c>
      <c r="U66" s="126">
        <f>(IF($J$34=$H$34,1,0))+(IF($H$65=$J$65,1,0))+(IF($H$97=$J$97,1,0))</f>
        <v>3</v>
      </c>
      <c r="V66" s="128">
        <f>(IF($J$34&lt;$H$34,1,0))+(IF($H$65&lt;$J$65,1,0))+(IF($H$97&lt;$J$97,1,0))</f>
        <v>0</v>
      </c>
      <c r="W66" s="126">
        <f>$J$34+$H$65+$H$97</f>
        <v>0</v>
      </c>
      <c r="X66" s="126">
        <f>$H$34+$J$65+$J$97</f>
        <v>0</v>
      </c>
      <c r="Y66" s="50">
        <f>T66*3+U66*1</f>
        <v>3</v>
      </c>
      <c r="Z66" s="39"/>
    </row>
    <row r="67" spans="1:26" x14ac:dyDescent="0.35">
      <c r="A67" s="7"/>
      <c r="B67" s="94">
        <v>0.95833333333333337</v>
      </c>
      <c r="C67" s="52" t="s">
        <v>158</v>
      </c>
      <c r="D67" s="97">
        <v>42</v>
      </c>
      <c r="E67" s="21" t="str">
        <f>R79</f>
        <v>Frankrijk</v>
      </c>
      <c r="F67" s="21" t="s">
        <v>10</v>
      </c>
      <c r="G67" s="21" t="str">
        <f>R81</f>
        <v>Irak</v>
      </c>
      <c r="H67" s="133"/>
      <c r="I67" s="134" t="s">
        <v>10</v>
      </c>
      <c r="J67" s="135"/>
      <c r="K67" s="97">
        <f>IF(H67&gt;J67,1,IF(H67&lt;J67,2,3))</f>
        <v>3</v>
      </c>
      <c r="L67" s="99"/>
      <c r="M67" s="105"/>
      <c r="N67" s="101"/>
      <c r="O67" s="105">
        <f>M67+N67</f>
        <v>0</v>
      </c>
      <c r="P67" s="38"/>
      <c r="Q67" s="53"/>
      <c r="R67" s="10"/>
      <c r="S67" s="10"/>
      <c r="T67" s="10"/>
      <c r="U67" s="10"/>
      <c r="V67" s="10"/>
      <c r="W67" s="10"/>
      <c r="X67" s="10"/>
      <c r="Y67" s="10"/>
      <c r="Z67" s="39"/>
    </row>
    <row r="68" spans="1:26" x14ac:dyDescent="0.35">
      <c r="A68" s="9" t="s">
        <v>188</v>
      </c>
      <c r="B68" s="96"/>
      <c r="C68" s="52"/>
      <c r="D68" s="99"/>
      <c r="E68" s="43"/>
      <c r="F68" s="43"/>
      <c r="G68" s="88"/>
      <c r="H68" s="138"/>
      <c r="I68" s="138"/>
      <c r="J68" s="138"/>
      <c r="K68" s="106"/>
      <c r="L68" s="99"/>
      <c r="M68" s="99"/>
      <c r="N68" s="92"/>
      <c r="O68" s="92"/>
      <c r="P68" s="38"/>
      <c r="Q68" s="31"/>
      <c r="R68" s="31"/>
      <c r="S68" s="31"/>
      <c r="T68" s="31"/>
      <c r="U68" s="31"/>
      <c r="V68" s="31"/>
      <c r="W68" s="31"/>
      <c r="X68" s="31"/>
      <c r="Y68" s="31"/>
      <c r="Z68" s="39"/>
    </row>
    <row r="69" spans="1:26" x14ac:dyDescent="0.35">
      <c r="A69" s="7"/>
      <c r="B69" s="94">
        <v>8.3333333333333329E-2</v>
      </c>
      <c r="C69" s="52" t="s">
        <v>158</v>
      </c>
      <c r="D69" s="97">
        <v>43</v>
      </c>
      <c r="E69" s="21" t="str">
        <f>R82</f>
        <v>Noorwegen</v>
      </c>
      <c r="F69" s="21" t="s">
        <v>10</v>
      </c>
      <c r="G69" s="21" t="str">
        <f>R80</f>
        <v>Senegal</v>
      </c>
      <c r="H69" s="133"/>
      <c r="I69" s="134" t="s">
        <v>10</v>
      </c>
      <c r="J69" s="135"/>
      <c r="K69" s="97">
        <f>IF(H69&gt;J69,1,IF(H69&lt;J69,2,3))</f>
        <v>3</v>
      </c>
      <c r="L69" s="99"/>
      <c r="M69" s="105"/>
      <c r="N69" s="101"/>
      <c r="O69" s="105">
        <f>M69+N69</f>
        <v>0</v>
      </c>
      <c r="P69" s="38"/>
      <c r="Q69" s="10" t="s">
        <v>8</v>
      </c>
      <c r="R69" s="10"/>
      <c r="S69" s="11"/>
      <c r="T69" s="11"/>
      <c r="U69" s="11"/>
      <c r="V69" s="11"/>
      <c r="W69" s="11"/>
      <c r="X69" s="11"/>
      <c r="Y69" s="11"/>
      <c r="Z69" s="39"/>
    </row>
    <row r="70" spans="1:26" x14ac:dyDescent="0.35">
      <c r="A70" s="7"/>
      <c r="B70" s="94">
        <v>0.16666666666666666</v>
      </c>
      <c r="C70" s="52" t="s">
        <v>161</v>
      </c>
      <c r="D70" s="97">
        <v>44</v>
      </c>
      <c r="E70" s="21" t="str">
        <f>R90</f>
        <v>Jordanië</v>
      </c>
      <c r="F70" s="21" t="s">
        <v>10</v>
      </c>
      <c r="G70" s="21" t="str">
        <f>R88</f>
        <v>Algerije</v>
      </c>
      <c r="H70" s="133"/>
      <c r="I70" s="134" t="s">
        <v>10</v>
      </c>
      <c r="J70" s="135"/>
      <c r="K70" s="97">
        <f>IF(H70&gt;J70,1,IF(H70&lt;J70,2,3))</f>
        <v>3</v>
      </c>
      <c r="L70" s="99"/>
      <c r="M70" s="105"/>
      <c r="N70" s="101"/>
      <c r="O70" s="105">
        <f>M70+N70</f>
        <v>0</v>
      </c>
      <c r="P70" s="38"/>
      <c r="Q70" s="12" t="s">
        <v>30</v>
      </c>
      <c r="R70" s="13" t="s">
        <v>11</v>
      </c>
      <c r="S70" s="14" t="s">
        <v>12</v>
      </c>
      <c r="T70" s="15" t="s">
        <v>13</v>
      </c>
      <c r="U70" s="14" t="s">
        <v>12</v>
      </c>
      <c r="V70" s="16" t="s">
        <v>14</v>
      </c>
      <c r="W70" s="14" t="s">
        <v>15</v>
      </c>
      <c r="X70" s="14" t="s">
        <v>16</v>
      </c>
      <c r="Y70" s="17" t="s">
        <v>17</v>
      </c>
      <c r="Z70" s="39"/>
    </row>
    <row r="71" spans="1:26" x14ac:dyDescent="0.35">
      <c r="A71" s="7"/>
      <c r="B71" s="96">
        <v>0.79166666666666663</v>
      </c>
      <c r="C71" s="52" t="s">
        <v>165</v>
      </c>
      <c r="D71" s="97">
        <v>45</v>
      </c>
      <c r="E71" s="21" t="str">
        <f>R95</f>
        <v>Portugal</v>
      </c>
      <c r="F71" s="21" t="s">
        <v>10</v>
      </c>
      <c r="G71" s="21" t="str">
        <f>R97</f>
        <v>Oezbekistan</v>
      </c>
      <c r="H71" s="133"/>
      <c r="I71" s="134" t="s">
        <v>10</v>
      </c>
      <c r="J71" s="135"/>
      <c r="K71" s="97">
        <f>IF(H71&gt;J71,1,IF(H71&lt;J71,2,3))</f>
        <v>3</v>
      </c>
      <c r="L71" s="99"/>
      <c r="M71" s="105"/>
      <c r="N71" s="101"/>
      <c r="O71" s="105">
        <f>M71+N71</f>
        <v>0</v>
      </c>
      <c r="P71" s="153" t="s">
        <v>265</v>
      </c>
      <c r="Q71" s="89"/>
      <c r="R71" s="18" t="s">
        <v>23</v>
      </c>
      <c r="S71" s="123">
        <f>COUNTA($H$30)+COUNTA($H$61)+COUNTA($J$95)</f>
        <v>0</v>
      </c>
      <c r="T71" s="124">
        <f>(IF($H$30&gt;$J$30,1,0))+(IF($H$61&gt;$J$61,1,0))+(IF($J$95&gt;$H$95,1,0))</f>
        <v>0</v>
      </c>
      <c r="U71" s="123">
        <f>(IF($H$30=$J$30,1,0))+(IF($H$61=$J$61,1,0))+(IF($J$95=$H$95,1,0))</f>
        <v>3</v>
      </c>
      <c r="V71" s="125">
        <f>(IF($H$30&lt;$J$30,1,0))+(IF($H$61&lt;$J$61,1,0))+(IF($J$95&lt;$H$95,1,0))</f>
        <v>0</v>
      </c>
      <c r="W71" s="123">
        <f>$H$30+$H$61+$J$95</f>
        <v>0</v>
      </c>
      <c r="X71" s="123">
        <f>$J$30+$J$61+$H$95</f>
        <v>0</v>
      </c>
      <c r="Y71" s="48">
        <f>T71*3+U71*1</f>
        <v>3</v>
      </c>
      <c r="Z71" s="39"/>
    </row>
    <row r="72" spans="1:26" x14ac:dyDescent="0.35">
      <c r="A72" s="7"/>
      <c r="B72" s="96">
        <v>0.91666666666666663</v>
      </c>
      <c r="C72" s="52" t="s">
        <v>168</v>
      </c>
      <c r="D72" s="97">
        <v>46</v>
      </c>
      <c r="E72" s="21" t="str">
        <f>R103</f>
        <v>Engeland</v>
      </c>
      <c r="F72" s="21" t="s">
        <v>10</v>
      </c>
      <c r="G72" s="21" t="str">
        <f>R105</f>
        <v>Ghana</v>
      </c>
      <c r="H72" s="133"/>
      <c r="I72" s="134" t="s">
        <v>10</v>
      </c>
      <c r="J72" s="135"/>
      <c r="K72" s="97">
        <f>IF(H72&gt;J72,1,IF(H72&lt;J72,2,3))</f>
        <v>3</v>
      </c>
      <c r="L72" s="99"/>
      <c r="M72" s="100"/>
      <c r="N72" s="101"/>
      <c r="O72" s="100">
        <f>M72+N72</f>
        <v>0</v>
      </c>
      <c r="P72" s="153"/>
      <c r="Q72" s="90"/>
      <c r="R72" s="19" t="s">
        <v>156</v>
      </c>
      <c r="S72" s="126">
        <f>COUNTA($J$30)+COUNTA($J$64)+COUNTA($H$94)</f>
        <v>0</v>
      </c>
      <c r="T72" s="127">
        <f>(IF($J$30&gt;$H$30,1,0))+(IF($J$64&gt;$H$64,1,0))+(IF($H$94&gt;$J$94,1,0))</f>
        <v>0</v>
      </c>
      <c r="U72" s="126">
        <f>(IF($J$30=$H$30,1,0))+(IF($J$64=$H$64,1,0))+(IF($H$94=$J$94,1,0))</f>
        <v>3</v>
      </c>
      <c r="V72" s="128">
        <f>(IF($J$30&lt;$H$30,1,0))+(IF($J$64&lt;$H$64,1,0))+(IF($H$94&lt;$J$94,1,0))</f>
        <v>0</v>
      </c>
      <c r="W72" s="126">
        <f>$J$30+$J$64+$H$94</f>
        <v>0</v>
      </c>
      <c r="X72" s="126">
        <f>$H$30+$H$64+$J$94</f>
        <v>0</v>
      </c>
      <c r="Y72" s="50">
        <f>T72*3+U72*1</f>
        <v>3</v>
      </c>
      <c r="Z72" s="39"/>
    </row>
    <row r="73" spans="1:26" x14ac:dyDescent="0.35">
      <c r="A73" s="9" t="s">
        <v>189</v>
      </c>
      <c r="B73" s="96"/>
      <c r="C73" s="52"/>
      <c r="D73" s="99"/>
      <c r="E73" s="43"/>
      <c r="F73" s="43"/>
      <c r="G73" s="88"/>
      <c r="H73" s="138"/>
      <c r="I73" s="138"/>
      <c r="J73" s="138"/>
      <c r="K73" s="106"/>
      <c r="L73" s="99"/>
      <c r="M73" s="99"/>
      <c r="N73" s="92"/>
      <c r="O73" s="92"/>
      <c r="P73" s="153"/>
      <c r="Q73" s="89"/>
      <c r="R73" s="10" t="s">
        <v>157</v>
      </c>
      <c r="S73" s="129">
        <f>COUNTA($H$33)+COUNTA($J$61)+COUNTA($J$94)</f>
        <v>0</v>
      </c>
      <c r="T73" s="130">
        <f>(IF($H$33&gt;$J$33,1,0))+(IF($J$61&gt;$H$61,1,0))+(IF($J$94&gt;$H$94,1,0))</f>
        <v>0</v>
      </c>
      <c r="U73" s="129">
        <f>(IF($H$33=$J$33,1,0))+(IF($J$61=$H$61,1,0))+(IF($J$94=$H$94,1,0))</f>
        <v>3</v>
      </c>
      <c r="V73" s="131">
        <f>(IF($H$33&lt;$J$33,1,0))+(IF($J$61&lt;$H$61,1,0))+(IF($J$94&lt;$H$94,1,0))</f>
        <v>0</v>
      </c>
      <c r="W73" s="129">
        <f>$H$33+$J$61+$J$94</f>
        <v>0</v>
      </c>
      <c r="X73" s="129">
        <f>$J$33+$H$61+$H$94</f>
        <v>0</v>
      </c>
      <c r="Y73" s="51">
        <f>T73*3+U73*1</f>
        <v>3</v>
      </c>
      <c r="Z73" s="39"/>
    </row>
    <row r="74" spans="1:26" x14ac:dyDescent="0.35">
      <c r="A74" s="7"/>
      <c r="B74" s="94">
        <v>8.3333333333333329E-2</v>
      </c>
      <c r="C74" s="52" t="s">
        <v>168</v>
      </c>
      <c r="D74" s="97">
        <v>47</v>
      </c>
      <c r="E74" s="21" t="str">
        <f>R106</f>
        <v>Panama</v>
      </c>
      <c r="F74" s="21" t="s">
        <v>10</v>
      </c>
      <c r="G74" s="21" t="str">
        <f>R104</f>
        <v>Kroatië</v>
      </c>
      <c r="H74" s="133"/>
      <c r="I74" s="134" t="s">
        <v>10</v>
      </c>
      <c r="J74" s="135"/>
      <c r="K74" s="97">
        <f t="shared" ref="K74:K83" si="0">IF(H74&gt;J74,1,IF(H74&lt;J74,2,3))</f>
        <v>3</v>
      </c>
      <c r="L74" s="99"/>
      <c r="M74" s="105"/>
      <c r="N74" s="101"/>
      <c r="O74" s="105">
        <f t="shared" ref="O74:O83" si="1">M74+N74</f>
        <v>0</v>
      </c>
      <c r="P74" s="153"/>
      <c r="Q74" s="91"/>
      <c r="R74" s="19" t="s">
        <v>19</v>
      </c>
      <c r="S74" s="126">
        <f>COUNTA($J$33)+COUNTA($H$64)+COUNTA($H$95)</f>
        <v>0</v>
      </c>
      <c r="T74" s="127">
        <f>(IF($J$33&gt;$H$33,1,0))+(IF($H$64&gt;$J$64,1,0))+(IF($H$95&gt;$J$95,1,0))</f>
        <v>0</v>
      </c>
      <c r="U74" s="126">
        <f>(IF($J$33=$H$33,1,0))+(IF($H$64=$J$64,1,0))+(IF($H$95=$J$95,1,0))</f>
        <v>3</v>
      </c>
      <c r="V74" s="128">
        <f>(IF($J$33&lt;$H$33,1,0))+(IF($H$64&lt;$J$64,1,0))+(IF($H$95&lt;$J$95,1,0))</f>
        <v>0</v>
      </c>
      <c r="W74" s="126">
        <f>$J$33+$H$64+$H$95</f>
        <v>0</v>
      </c>
      <c r="X74" s="126">
        <f>$H$33+$J$64+$J$95</f>
        <v>0</v>
      </c>
      <c r="Y74" s="50">
        <f>T74*3+U74*1</f>
        <v>3</v>
      </c>
      <c r="Z74" s="39"/>
    </row>
    <row r="75" spans="1:26" x14ac:dyDescent="0.35">
      <c r="A75" s="7"/>
      <c r="B75" s="94">
        <v>0.16666666666666666</v>
      </c>
      <c r="C75" s="52" t="s">
        <v>165</v>
      </c>
      <c r="D75" s="97">
        <v>48</v>
      </c>
      <c r="E75" s="21" t="str">
        <f>R98</f>
        <v>Colombia</v>
      </c>
      <c r="F75" s="21" t="s">
        <v>10</v>
      </c>
      <c r="G75" s="21" t="str">
        <f>R96</f>
        <v>Congo</v>
      </c>
      <c r="H75" s="133"/>
      <c r="I75" s="134" t="s">
        <v>10</v>
      </c>
      <c r="J75" s="135"/>
      <c r="K75" s="97">
        <f t="shared" si="0"/>
        <v>3</v>
      </c>
      <c r="L75" s="99"/>
      <c r="M75" s="105"/>
      <c r="N75" s="101"/>
      <c r="O75" s="105">
        <f t="shared" si="1"/>
        <v>0</v>
      </c>
      <c r="P75" s="38"/>
      <c r="Q75" s="53"/>
      <c r="R75" s="10"/>
      <c r="S75" s="10"/>
      <c r="T75" s="10"/>
      <c r="U75" s="10"/>
      <c r="V75" s="10"/>
      <c r="W75" s="10"/>
      <c r="X75" s="10"/>
      <c r="Y75" s="10"/>
      <c r="Z75" s="39"/>
    </row>
    <row r="76" spans="1:26" x14ac:dyDescent="0.35">
      <c r="A76" s="8" t="s">
        <v>180</v>
      </c>
      <c r="B76" s="96"/>
      <c r="C76" s="52"/>
      <c r="D76" s="99"/>
      <c r="E76" s="43"/>
      <c r="F76" s="43"/>
      <c r="G76" s="88"/>
      <c r="H76" s="138"/>
      <c r="I76" s="138"/>
      <c r="J76" s="138"/>
      <c r="K76" s="99"/>
      <c r="L76" s="99"/>
      <c r="M76" s="99"/>
      <c r="N76" s="92"/>
      <c r="O76" s="92"/>
      <c r="P76" s="38"/>
      <c r="Q76" s="31"/>
      <c r="R76" s="31"/>
      <c r="S76" s="31"/>
      <c r="T76" s="31"/>
      <c r="U76" s="31"/>
      <c r="V76" s="31"/>
      <c r="W76" s="31"/>
      <c r="X76" s="31"/>
      <c r="Y76" s="31"/>
      <c r="Z76" s="39"/>
    </row>
    <row r="77" spans="1:26" x14ac:dyDescent="0.35">
      <c r="A77" s="7"/>
      <c r="B77" s="96">
        <v>0.875</v>
      </c>
      <c r="C77" s="52" t="s">
        <v>18</v>
      </c>
      <c r="D77" s="97">
        <v>49</v>
      </c>
      <c r="E77" s="21" t="str">
        <f>R26</f>
        <v>Zwitserland</v>
      </c>
      <c r="F77" s="21" t="s">
        <v>10</v>
      </c>
      <c r="G77" s="21" t="str">
        <f>R23</f>
        <v>Canada</v>
      </c>
      <c r="H77" s="133"/>
      <c r="I77" s="134" t="s">
        <v>10</v>
      </c>
      <c r="J77" s="135"/>
      <c r="K77" s="97">
        <f>IF(H77&gt;J77,1,IF(H77&lt;J77,2,3))</f>
        <v>3</v>
      </c>
      <c r="L77" s="99"/>
      <c r="M77" s="105"/>
      <c r="N77" s="101"/>
      <c r="O77" s="105">
        <f>M77+N77</f>
        <v>0</v>
      </c>
      <c r="P77" s="38"/>
      <c r="Q77" s="10" t="s">
        <v>8</v>
      </c>
      <c r="R77" s="10"/>
      <c r="S77" s="11"/>
      <c r="T77" s="11"/>
      <c r="U77" s="11"/>
      <c r="V77" s="11"/>
      <c r="W77" s="11"/>
      <c r="X77" s="11"/>
      <c r="Y77" s="11"/>
      <c r="Z77" s="39"/>
    </row>
    <row r="78" spans="1:26" x14ac:dyDescent="0.35">
      <c r="A78" s="7"/>
      <c r="B78" s="96">
        <v>0.875</v>
      </c>
      <c r="C78" s="52" t="s">
        <v>18</v>
      </c>
      <c r="D78" s="97">
        <v>50</v>
      </c>
      <c r="E78" s="21" t="str">
        <f>R24</f>
        <v>Bosnië&amp;Herz.</v>
      </c>
      <c r="F78" s="21" t="s">
        <v>10</v>
      </c>
      <c r="G78" s="21" t="str">
        <f>R25</f>
        <v>Qatar</v>
      </c>
      <c r="H78" s="133"/>
      <c r="I78" s="134" t="s">
        <v>10</v>
      </c>
      <c r="J78" s="135"/>
      <c r="K78" s="97">
        <f>IF(H78&gt;J78,1,IF(H78&lt;J78,2,3))</f>
        <v>3</v>
      </c>
      <c r="L78" s="99"/>
      <c r="M78" s="100"/>
      <c r="N78" s="101"/>
      <c r="O78" s="100">
        <f>M78+N78</f>
        <v>0</v>
      </c>
      <c r="P78" s="38"/>
      <c r="Q78" s="12" t="s">
        <v>158</v>
      </c>
      <c r="R78" s="13" t="s">
        <v>11</v>
      </c>
      <c r="S78" s="14" t="s">
        <v>12</v>
      </c>
      <c r="T78" s="15" t="s">
        <v>13</v>
      </c>
      <c r="U78" s="14" t="s">
        <v>12</v>
      </c>
      <c r="V78" s="16" t="s">
        <v>14</v>
      </c>
      <c r="W78" s="14" t="s">
        <v>15</v>
      </c>
      <c r="X78" s="14" t="s">
        <v>16</v>
      </c>
      <c r="Y78" s="17" t="s">
        <v>17</v>
      </c>
      <c r="Z78" s="39"/>
    </row>
    <row r="79" spans="1:26" x14ac:dyDescent="0.35">
      <c r="A79" s="9" t="s">
        <v>190</v>
      </c>
      <c r="B79" s="96"/>
      <c r="C79" s="52"/>
      <c r="D79" s="99"/>
      <c r="E79" s="43"/>
      <c r="F79" s="43"/>
      <c r="G79" s="88"/>
      <c r="H79" s="138"/>
      <c r="I79" s="138"/>
      <c r="J79" s="138"/>
      <c r="K79" s="106"/>
      <c r="L79" s="99"/>
      <c r="M79" s="99"/>
      <c r="N79" s="92"/>
      <c r="O79" s="92"/>
      <c r="P79" s="153" t="s">
        <v>265</v>
      </c>
      <c r="Q79" s="89"/>
      <c r="R79" s="18" t="s">
        <v>28</v>
      </c>
      <c r="S79" s="123">
        <f>COUNTA($H$35)+COUNTA($H$67)+COUNTA($J$91)</f>
        <v>0</v>
      </c>
      <c r="T79" s="124">
        <f>(IF($H$35&gt;$J$35,1,0))+(IF($H$67&gt;$J$67,1,0))+(IF($J$91&gt;$H$91,1,0))</f>
        <v>0</v>
      </c>
      <c r="U79" s="123">
        <f>(IF($H$35=$J$35,1,0))+(IF($H$67=$J$67,1,0))+(IF($J$91=$H$91,1,0))</f>
        <v>3</v>
      </c>
      <c r="V79" s="125">
        <f>(IF($H$35&lt;$J$35,1,0))+(IF($H$67&lt;$J$67,1,0))+(IF($J$91&lt;$H$91,1,0))</f>
        <v>0</v>
      </c>
      <c r="W79" s="123">
        <f>$H$35+$H$67+$J$91</f>
        <v>0</v>
      </c>
      <c r="X79" s="123">
        <f>$J$35+$J$67+$H$91</f>
        <v>0</v>
      </c>
      <c r="Y79" s="48">
        <f>T79*3+U79*1</f>
        <v>3</v>
      </c>
      <c r="Z79" s="39"/>
    </row>
    <row r="80" spans="1:26" x14ac:dyDescent="0.35">
      <c r="A80" s="7"/>
      <c r="B80" s="94">
        <v>0</v>
      </c>
      <c r="C80" s="52" t="s">
        <v>20</v>
      </c>
      <c r="D80" s="97">
        <v>51</v>
      </c>
      <c r="E80" s="21" t="str">
        <f>R32</f>
        <v>Marokko</v>
      </c>
      <c r="F80" s="21" t="s">
        <v>10</v>
      </c>
      <c r="G80" s="21" t="str">
        <f>R33</f>
        <v>Haiti</v>
      </c>
      <c r="H80" s="133"/>
      <c r="I80" s="134" t="s">
        <v>10</v>
      </c>
      <c r="J80" s="135"/>
      <c r="K80" s="97">
        <f>IF(H80&gt;J80,1,IF(H80&lt;J80,2,3))</f>
        <v>3</v>
      </c>
      <c r="L80" s="99"/>
      <c r="M80" s="105"/>
      <c r="N80" s="101"/>
      <c r="O80" s="105">
        <f>M80+N80</f>
        <v>0</v>
      </c>
      <c r="P80" s="153"/>
      <c r="Q80" s="90"/>
      <c r="R80" s="19" t="s">
        <v>41</v>
      </c>
      <c r="S80" s="126">
        <f>COUNTA($J$35)+COUNTA($J$69)+COUNTA($H$92)</f>
        <v>0</v>
      </c>
      <c r="T80" s="127">
        <f>(IF($J$35&gt;$H$35,1,0))+(IF($J$69&gt;$H$69,1,0))+(IF($H$92&gt;$J$92,1,0))</f>
        <v>0</v>
      </c>
      <c r="U80" s="126">
        <f>(IF($J$35=$H$35,1,0))+(IF($J$69=$H$69,1,0))+(IF($H$92=$J$92,1,0))</f>
        <v>3</v>
      </c>
      <c r="V80" s="128">
        <f>(IF($J$35&lt;$H$35,1,0))+(IF($J$69&lt;$H$69,1,0))+(IF($H$92&lt;$J$92,1,0))</f>
        <v>0</v>
      </c>
      <c r="W80" s="126">
        <f>$J$35+$J$69+$H$92</f>
        <v>0</v>
      </c>
      <c r="X80" s="126">
        <f>$H$35+$H$69+$J$92</f>
        <v>0</v>
      </c>
      <c r="Y80" s="50">
        <f>T80*3+U80*1</f>
        <v>3</v>
      </c>
      <c r="Z80" s="39"/>
    </row>
    <row r="81" spans="1:26" x14ac:dyDescent="0.35">
      <c r="A81" s="7"/>
      <c r="B81" s="94">
        <v>0</v>
      </c>
      <c r="C81" s="52" t="s">
        <v>20</v>
      </c>
      <c r="D81" s="97">
        <v>52</v>
      </c>
      <c r="E81" s="21" t="str">
        <f>R34</f>
        <v>Schotland</v>
      </c>
      <c r="F81" s="21" t="s">
        <v>10</v>
      </c>
      <c r="G81" s="21" t="str">
        <f>R31</f>
        <v>Brazilië</v>
      </c>
      <c r="H81" s="133"/>
      <c r="I81" s="134" t="s">
        <v>10</v>
      </c>
      <c r="J81" s="135"/>
      <c r="K81" s="97">
        <f>IF(H81&gt;J81,1,IF(H81&lt;J81,2,3))</f>
        <v>3</v>
      </c>
      <c r="L81" s="99"/>
      <c r="M81" s="105"/>
      <c r="N81" s="101"/>
      <c r="O81" s="105">
        <f>M81+N81</f>
        <v>0</v>
      </c>
      <c r="P81" s="153"/>
      <c r="Q81" s="89"/>
      <c r="R81" s="10" t="s">
        <v>159</v>
      </c>
      <c r="S81" s="129">
        <f>COUNTA($H$37)+COUNTA($J$67)+COUNTA($J$92)</f>
        <v>0</v>
      </c>
      <c r="T81" s="130">
        <f>(IF($H$37&gt;$J$37,1,0))+(IF($J$67&gt;$H$67,1,0))+(IF($J$92&gt;$H$92,1,0))</f>
        <v>0</v>
      </c>
      <c r="U81" s="129">
        <f>(IF($H$37=$J$37,1,0))+(IF($J$67=$H$67,1,0))+(IF($J$92=$H$92,1,0))</f>
        <v>3</v>
      </c>
      <c r="V81" s="131">
        <f>(IF($H$37&lt;$J$37,1,0))+(IF($J$67&lt;$H$67,1,0))+(IF($J$92&lt;$H$92,1,0))</f>
        <v>0</v>
      </c>
      <c r="W81" s="129">
        <f>$H$37+$J$67+$J$92</f>
        <v>0</v>
      </c>
      <c r="X81" s="129">
        <f>$J$37+$H$67+$H$92</f>
        <v>0</v>
      </c>
      <c r="Y81" s="51">
        <f>T81*3+U81*1</f>
        <v>3</v>
      </c>
      <c r="Z81" s="39"/>
    </row>
    <row r="82" spans="1:26" x14ac:dyDescent="0.35">
      <c r="A82" s="7"/>
      <c r="B82" s="94">
        <v>0.125</v>
      </c>
      <c r="C82" s="52" t="s">
        <v>9</v>
      </c>
      <c r="D82" s="97">
        <v>53</v>
      </c>
      <c r="E82" s="21" t="str">
        <f>R16</f>
        <v>Zuid-Afrika</v>
      </c>
      <c r="F82" s="21" t="s">
        <v>10</v>
      </c>
      <c r="G82" s="21" t="str">
        <f>R17</f>
        <v>Zuid-Korea</v>
      </c>
      <c r="H82" s="133"/>
      <c r="I82" s="134" t="s">
        <v>10</v>
      </c>
      <c r="J82" s="135"/>
      <c r="K82" s="97">
        <f t="shared" si="0"/>
        <v>3</v>
      </c>
      <c r="L82" s="99"/>
      <c r="M82" s="105"/>
      <c r="N82" s="101"/>
      <c r="O82" s="105">
        <f t="shared" si="1"/>
        <v>0</v>
      </c>
      <c r="P82" s="153"/>
      <c r="Q82" s="91"/>
      <c r="R82" s="19" t="s">
        <v>160</v>
      </c>
      <c r="S82" s="126">
        <f>COUNTA($J$37)+COUNTA($H$69)+COUNTA($H$91)</f>
        <v>0</v>
      </c>
      <c r="T82" s="127">
        <f>(IF($J$37&gt;$H$37,1,0))+(IF($H$69&gt;$J$69,1,0))+(IF($H$91&gt;$J$91,1,0))</f>
        <v>0</v>
      </c>
      <c r="U82" s="126">
        <f>(IF($J$37=$H$37,1,0))+(IF($H$69=$J$69,1,0))+(IF($H$91=$J$91,1,0))</f>
        <v>3</v>
      </c>
      <c r="V82" s="128">
        <f>(IF($J$37&lt;$H$37,1,0))+(IF($H$69&lt;$J$69,1,0))+(IF($H$91&lt;$J$91,1,0))</f>
        <v>0</v>
      </c>
      <c r="W82" s="126">
        <f>$J$37+$H$69+$H$91</f>
        <v>0</v>
      </c>
      <c r="X82" s="126">
        <f>$H$37+$J$69+$J$91</f>
        <v>0</v>
      </c>
      <c r="Y82" s="50">
        <f>T82*3+U82*1</f>
        <v>3</v>
      </c>
      <c r="Z82" s="39"/>
    </row>
    <row r="83" spans="1:26" x14ac:dyDescent="0.35">
      <c r="A83" s="7"/>
      <c r="B83" s="94">
        <v>0.125</v>
      </c>
      <c r="C83" s="52" t="s">
        <v>9</v>
      </c>
      <c r="D83" s="97">
        <v>54</v>
      </c>
      <c r="E83" s="21" t="str">
        <f>R18</f>
        <v>Tsjechië</v>
      </c>
      <c r="F83" s="21" t="s">
        <v>10</v>
      </c>
      <c r="G83" s="21" t="str">
        <f>R15</f>
        <v>Mexico</v>
      </c>
      <c r="H83" s="133"/>
      <c r="I83" s="134" t="s">
        <v>10</v>
      </c>
      <c r="J83" s="135"/>
      <c r="K83" s="97">
        <f t="shared" si="0"/>
        <v>3</v>
      </c>
      <c r="L83" s="99"/>
      <c r="M83" s="105"/>
      <c r="N83" s="101"/>
      <c r="O83" s="105">
        <f t="shared" si="1"/>
        <v>0</v>
      </c>
      <c r="P83" s="38"/>
      <c r="Q83" s="53"/>
      <c r="R83" s="10"/>
      <c r="S83" s="10"/>
      <c r="T83" s="10"/>
      <c r="U83" s="10"/>
      <c r="V83" s="10"/>
      <c r="W83" s="10"/>
      <c r="X83" s="10"/>
      <c r="Y83" s="10"/>
      <c r="Z83" s="39"/>
    </row>
    <row r="84" spans="1:26" x14ac:dyDescent="0.35">
      <c r="A84" s="7"/>
      <c r="B84" s="96">
        <v>0.91666666666666663</v>
      </c>
      <c r="C84" s="52" t="s">
        <v>24</v>
      </c>
      <c r="D84" s="97">
        <v>55</v>
      </c>
      <c r="E84" s="21" t="str">
        <f>R48</f>
        <v>Curacao</v>
      </c>
      <c r="F84" s="21" t="s">
        <v>10</v>
      </c>
      <c r="G84" s="21" t="str">
        <f>R49</f>
        <v>Ivoorkust</v>
      </c>
      <c r="H84" s="133"/>
      <c r="I84" s="134" t="s">
        <v>10</v>
      </c>
      <c r="J84" s="135"/>
      <c r="K84" s="97">
        <f>IF(H84&gt;J84,1,IF(H84&lt;J84,2,3))</f>
        <v>3</v>
      </c>
      <c r="L84" s="99"/>
      <c r="M84" s="100"/>
      <c r="N84" s="101"/>
      <c r="O84" s="100">
        <f>M84+N84</f>
        <v>0</v>
      </c>
      <c r="P84" s="38"/>
      <c r="Q84" s="31"/>
      <c r="R84" s="31"/>
      <c r="S84" s="31"/>
      <c r="T84" s="31"/>
      <c r="U84" s="31"/>
      <c r="V84" s="31"/>
      <c r="W84" s="31"/>
      <c r="X84" s="31"/>
      <c r="Y84" s="31"/>
      <c r="Z84" s="39"/>
    </row>
    <row r="85" spans="1:26" x14ac:dyDescent="0.35">
      <c r="A85" s="7"/>
      <c r="B85" s="96">
        <v>0.91666666666666663</v>
      </c>
      <c r="C85" s="52" t="s">
        <v>24</v>
      </c>
      <c r="D85" s="97">
        <v>56</v>
      </c>
      <c r="E85" s="21" t="str">
        <f>R50</f>
        <v>Ecuador</v>
      </c>
      <c r="F85" s="21" t="s">
        <v>10</v>
      </c>
      <c r="G85" s="21" t="str">
        <f>R47</f>
        <v>Duitsland</v>
      </c>
      <c r="H85" s="133"/>
      <c r="I85" s="134" t="s">
        <v>10</v>
      </c>
      <c r="J85" s="135"/>
      <c r="K85" s="97">
        <f>IF(H85&gt;J85,1,IF(H85&lt;J85,2,3))</f>
        <v>3</v>
      </c>
      <c r="L85" s="99"/>
      <c r="M85" s="105"/>
      <c r="N85" s="101"/>
      <c r="O85" s="105">
        <f>M85+N85</f>
        <v>0</v>
      </c>
      <c r="P85" s="38"/>
      <c r="Q85" s="10" t="s">
        <v>8</v>
      </c>
      <c r="R85" s="10"/>
      <c r="S85" s="11"/>
      <c r="T85" s="11"/>
      <c r="U85" s="11"/>
      <c r="V85" s="11"/>
      <c r="W85" s="11"/>
      <c r="X85" s="11"/>
      <c r="Y85" s="11"/>
      <c r="Z85" s="39"/>
    </row>
    <row r="86" spans="1:26" x14ac:dyDescent="0.35">
      <c r="A86" s="9" t="s">
        <v>191</v>
      </c>
      <c r="B86" s="95"/>
      <c r="C86" s="20"/>
      <c r="D86" s="99"/>
      <c r="E86" s="43"/>
      <c r="F86" s="38"/>
      <c r="G86" s="88"/>
      <c r="H86" s="138"/>
      <c r="I86" s="138"/>
      <c r="J86" s="138"/>
      <c r="K86" s="106"/>
      <c r="L86" s="99"/>
      <c r="M86" s="103"/>
      <c r="N86" s="103"/>
      <c r="O86" s="104"/>
      <c r="P86" s="38"/>
      <c r="Q86" s="12" t="s">
        <v>161</v>
      </c>
      <c r="R86" s="13" t="s">
        <v>11</v>
      </c>
      <c r="S86" s="14" t="s">
        <v>12</v>
      </c>
      <c r="T86" s="15" t="s">
        <v>13</v>
      </c>
      <c r="U86" s="14" t="s">
        <v>12</v>
      </c>
      <c r="V86" s="16" t="s">
        <v>14</v>
      </c>
      <c r="W86" s="14" t="s">
        <v>15</v>
      </c>
      <c r="X86" s="14" t="s">
        <v>16</v>
      </c>
      <c r="Y86" s="17" t="s">
        <v>17</v>
      </c>
      <c r="Z86" s="39"/>
    </row>
    <row r="87" spans="1:26" x14ac:dyDescent="0.35">
      <c r="A87" s="7"/>
      <c r="B87" s="94">
        <v>4.1666666666666664E-2</v>
      </c>
      <c r="C87" s="52" t="s">
        <v>26</v>
      </c>
      <c r="D87" s="97">
        <v>57</v>
      </c>
      <c r="E87" s="21" t="str">
        <f>R58</f>
        <v>Tunesië</v>
      </c>
      <c r="F87" s="21" t="s">
        <v>10</v>
      </c>
      <c r="G87" s="21" t="str">
        <f>R55</f>
        <v>NEDERLAND</v>
      </c>
      <c r="H87" s="133"/>
      <c r="I87" s="134" t="s">
        <v>10</v>
      </c>
      <c r="J87" s="135"/>
      <c r="K87" s="97">
        <f t="shared" ref="K87:K92" si="2">IF(H87&gt;J87,1,IF(H87&lt;J87,2,3))</f>
        <v>3</v>
      </c>
      <c r="L87" s="99"/>
      <c r="M87" s="105"/>
      <c r="N87" s="101"/>
      <c r="O87" s="105">
        <f t="shared" ref="O87:O92" si="3">M87+N87</f>
        <v>0</v>
      </c>
      <c r="P87" s="153" t="s">
        <v>265</v>
      </c>
      <c r="Q87" s="89"/>
      <c r="R87" s="18" t="s">
        <v>31</v>
      </c>
      <c r="S87" s="123">
        <f>COUNTA($H$38)+COUNTA($H$66)+COUNTA($J$104)</f>
        <v>0</v>
      </c>
      <c r="T87" s="124">
        <f>(IF($H$38&gt;$J$38,1,0))+(IF($H$66&gt;$J$66,1,0))+(IF($J$104&gt;$H$104,1,0))</f>
        <v>0</v>
      </c>
      <c r="U87" s="123">
        <f>(IF($H$38=$J$38,1,0))+(IF($H$66=$J$66,1,0))+(IF($J$104=$H$104,1,0))</f>
        <v>3</v>
      </c>
      <c r="V87" s="125">
        <f>(IF($H$38&lt;$J$38,1,0))+(IF($H$66&lt;$J$66,1,0))+(IF($J$104&lt;$H$104,1,0))</f>
        <v>0</v>
      </c>
      <c r="W87" s="123">
        <f>$H$38+$H$66+$J$104</f>
        <v>0</v>
      </c>
      <c r="X87" s="123">
        <f>$J$38+$J$66+$H$104</f>
        <v>0</v>
      </c>
      <c r="Y87" s="48">
        <f>T87*3+U87*1</f>
        <v>3</v>
      </c>
      <c r="Z87" s="39"/>
    </row>
    <row r="88" spans="1:26" x14ac:dyDescent="0.35">
      <c r="A88" s="7"/>
      <c r="B88" s="94">
        <v>4.1666666666666664E-2</v>
      </c>
      <c r="C88" s="52" t="s">
        <v>26</v>
      </c>
      <c r="D88" s="97">
        <v>58</v>
      </c>
      <c r="E88" s="21" t="str">
        <f>R56</f>
        <v>Japan</v>
      </c>
      <c r="F88" s="21" t="s">
        <v>10</v>
      </c>
      <c r="G88" s="21" t="str">
        <f>R57</f>
        <v>Zweden</v>
      </c>
      <c r="H88" s="133"/>
      <c r="I88" s="134" t="s">
        <v>10</v>
      </c>
      <c r="J88" s="135"/>
      <c r="K88" s="97">
        <f t="shared" si="2"/>
        <v>3</v>
      </c>
      <c r="L88" s="99"/>
      <c r="M88" s="100"/>
      <c r="N88" s="101"/>
      <c r="O88" s="100">
        <f t="shared" si="3"/>
        <v>0</v>
      </c>
      <c r="P88" s="153"/>
      <c r="Q88" s="90"/>
      <c r="R88" s="19" t="s">
        <v>162</v>
      </c>
      <c r="S88" s="126">
        <f>COUNTA($J$38)+COUNTA($J$70)+COUNTA($H$103)</f>
        <v>0</v>
      </c>
      <c r="T88" s="127">
        <f>(IF($J$38&gt;$H$38,1,0))+(IF($J$70&gt;$H$70,1,0))+(IF($H$103&gt;$J$103,1,0))</f>
        <v>0</v>
      </c>
      <c r="U88" s="126">
        <f>(IF($J$38=$H$38,1,0))+(IF($J$70=$H$70,1,0))+(IF($H$103=$J$103,1,0))</f>
        <v>3</v>
      </c>
      <c r="V88" s="128">
        <f>(IF($J$38&lt;$H$38,1,0))+(IF($J$70&lt;$H$70,1,0))+(IF($H$103&lt;$J$103,1,0))</f>
        <v>0</v>
      </c>
      <c r="W88" s="126">
        <f>$J$38+$J$70+$H$103</f>
        <v>0</v>
      </c>
      <c r="X88" s="126">
        <f>$H$38+$H$70+$J$103</f>
        <v>0</v>
      </c>
      <c r="Y88" s="50">
        <f>T88*3+U88*1</f>
        <v>3</v>
      </c>
      <c r="Z88" s="39"/>
    </row>
    <row r="89" spans="1:26" x14ac:dyDescent="0.35">
      <c r="A89" s="7"/>
      <c r="B89" s="94">
        <v>0.16666666666666666</v>
      </c>
      <c r="C89" s="52" t="s">
        <v>21</v>
      </c>
      <c r="D89" s="97">
        <v>59</v>
      </c>
      <c r="E89" s="21" t="str">
        <f>R40</f>
        <v>Paraguay</v>
      </c>
      <c r="F89" s="21" t="s">
        <v>10</v>
      </c>
      <c r="G89" s="21" t="str">
        <f>R41</f>
        <v>Australië</v>
      </c>
      <c r="H89" s="133"/>
      <c r="I89" s="134" t="s">
        <v>10</v>
      </c>
      <c r="J89" s="135"/>
      <c r="K89" s="97">
        <f t="shared" si="2"/>
        <v>3</v>
      </c>
      <c r="L89" s="99"/>
      <c r="M89" s="105"/>
      <c r="N89" s="101"/>
      <c r="O89" s="105">
        <f t="shared" si="3"/>
        <v>0</v>
      </c>
      <c r="P89" s="153"/>
      <c r="Q89" s="89"/>
      <c r="R89" s="10" t="s">
        <v>163</v>
      </c>
      <c r="S89" s="129">
        <f>COUNTA($H$39)+COUNTA($J$66)+COUNTA($J$103)</f>
        <v>0</v>
      </c>
      <c r="T89" s="130">
        <f>(IF($H$39&gt;$J$39,1,0))+(IF($J$66&gt;$H$66,1,0))+(IF($J$103&gt;$H$103,1,0))</f>
        <v>0</v>
      </c>
      <c r="U89" s="129">
        <f>(IF($H$39=$J$39,1,0))+(IF($J$66=$H$66,1,0))+(IF($J$103=$H$103,1,0))</f>
        <v>3</v>
      </c>
      <c r="V89" s="131">
        <f>(IF($H$39&lt;$J$39,1,0))+(IF($J$66&lt;$H$66,1,0))+(IF($J$103&lt;$H$103,1,0))</f>
        <v>0</v>
      </c>
      <c r="W89" s="129">
        <f>$H$39+$J$66+$J$103</f>
        <v>0</v>
      </c>
      <c r="X89" s="129">
        <f>$J$39+$H$66+$H$103</f>
        <v>0</v>
      </c>
      <c r="Y89" s="51">
        <f>T89*3+U89*1</f>
        <v>3</v>
      </c>
      <c r="Z89" s="39"/>
    </row>
    <row r="90" spans="1:26" x14ac:dyDescent="0.35">
      <c r="A90" s="7"/>
      <c r="B90" s="94">
        <v>0.16666666666666666</v>
      </c>
      <c r="C90" s="52" t="s">
        <v>21</v>
      </c>
      <c r="D90" s="97">
        <v>60</v>
      </c>
      <c r="E90" s="21" t="str">
        <f>R42</f>
        <v>Turkije</v>
      </c>
      <c r="F90" s="21" t="s">
        <v>10</v>
      </c>
      <c r="G90" s="21" t="str">
        <f>R39</f>
        <v>Ver.Staten</v>
      </c>
      <c r="H90" s="133"/>
      <c r="I90" s="134" t="s">
        <v>10</v>
      </c>
      <c r="J90" s="135"/>
      <c r="K90" s="97">
        <f t="shared" si="2"/>
        <v>3</v>
      </c>
      <c r="L90" s="99"/>
      <c r="M90" s="105"/>
      <c r="N90" s="101"/>
      <c r="O90" s="105">
        <f t="shared" si="3"/>
        <v>0</v>
      </c>
      <c r="P90" s="153"/>
      <c r="Q90" s="91"/>
      <c r="R90" s="19" t="s">
        <v>164</v>
      </c>
      <c r="S90" s="126">
        <f>COUNTA($J$39)+COUNTA($H$70)+COUNTA($H$104)</f>
        <v>0</v>
      </c>
      <c r="T90" s="127">
        <f>(IF($J$39&gt;$H$39,1,0))+(IF($H$70&gt;$J$70,1,0))+(IF($H$104&gt;$J$104,1,0))</f>
        <v>0</v>
      </c>
      <c r="U90" s="126">
        <f>(IF($J$39=$H$39,1,0))+(IF($H$70=$J$70,1,0))+(IF($H$104=$J$104,1,0))</f>
        <v>3</v>
      </c>
      <c r="V90" s="128">
        <f>(IF($J$39&lt;$H$39,1,0))+(IF($H$70&lt;$J$70,1,0))+(IF($H$104&lt;$J$104,1,0))</f>
        <v>0</v>
      </c>
      <c r="W90" s="126">
        <f>$J$39+$H$70+$H$104</f>
        <v>0</v>
      </c>
      <c r="X90" s="126">
        <f>$H$39+$J$70+$J$104</f>
        <v>0</v>
      </c>
      <c r="Y90" s="50">
        <f>T90*3+U90*1</f>
        <v>3</v>
      </c>
      <c r="Z90" s="39"/>
    </row>
    <row r="91" spans="1:26" x14ac:dyDescent="0.35">
      <c r="A91" s="7"/>
      <c r="B91" s="94">
        <v>0.875</v>
      </c>
      <c r="C91" s="52" t="s">
        <v>158</v>
      </c>
      <c r="D91" s="97">
        <v>61</v>
      </c>
      <c r="E91" s="21" t="str">
        <f>R82</f>
        <v>Noorwegen</v>
      </c>
      <c r="F91" s="21" t="s">
        <v>10</v>
      </c>
      <c r="G91" s="21" t="str">
        <f>R79</f>
        <v>Frankrijk</v>
      </c>
      <c r="H91" s="133"/>
      <c r="I91" s="134" t="s">
        <v>10</v>
      </c>
      <c r="J91" s="135"/>
      <c r="K91" s="97">
        <f t="shared" si="2"/>
        <v>3</v>
      </c>
      <c r="L91" s="99"/>
      <c r="M91" s="105"/>
      <c r="N91" s="101"/>
      <c r="O91" s="105">
        <f t="shared" si="3"/>
        <v>0</v>
      </c>
      <c r="P91" s="38"/>
      <c r="Q91" s="53"/>
      <c r="R91" s="10"/>
      <c r="S91" s="10"/>
      <c r="T91" s="10"/>
      <c r="U91" s="10"/>
      <c r="V91" s="10"/>
      <c r="W91" s="10"/>
      <c r="X91" s="10"/>
      <c r="Y91" s="10"/>
      <c r="Z91" s="39"/>
    </row>
    <row r="92" spans="1:26" x14ac:dyDescent="0.35">
      <c r="A92" s="7"/>
      <c r="B92" s="94">
        <v>0.875</v>
      </c>
      <c r="C92" s="52" t="s">
        <v>158</v>
      </c>
      <c r="D92" s="97">
        <v>62</v>
      </c>
      <c r="E92" s="21" t="str">
        <f>R80</f>
        <v>Senegal</v>
      </c>
      <c r="F92" s="21" t="s">
        <v>10</v>
      </c>
      <c r="G92" s="21" t="str">
        <f>R81</f>
        <v>Irak</v>
      </c>
      <c r="H92" s="133"/>
      <c r="I92" s="134" t="s">
        <v>10</v>
      </c>
      <c r="J92" s="135"/>
      <c r="K92" s="97">
        <f t="shared" si="2"/>
        <v>3</v>
      </c>
      <c r="L92" s="99"/>
      <c r="M92" s="105"/>
      <c r="N92" s="101"/>
      <c r="O92" s="105">
        <f t="shared" si="3"/>
        <v>0</v>
      </c>
      <c r="P92" s="38"/>
      <c r="Q92" s="31"/>
      <c r="R92" s="31"/>
      <c r="S92" s="31"/>
      <c r="T92" s="31"/>
      <c r="U92" s="31"/>
      <c r="V92" s="31"/>
      <c r="W92" s="31"/>
      <c r="X92" s="31"/>
      <c r="Y92" s="31"/>
      <c r="Z92" s="39"/>
    </row>
    <row r="93" spans="1:26" x14ac:dyDescent="0.35">
      <c r="A93" s="9" t="s">
        <v>192</v>
      </c>
      <c r="B93" s="95"/>
      <c r="C93" s="20"/>
      <c r="D93" s="99"/>
      <c r="E93" s="43"/>
      <c r="F93" s="38"/>
      <c r="G93" s="88"/>
      <c r="H93" s="138"/>
      <c r="I93" s="138"/>
      <c r="J93" s="138"/>
      <c r="K93" s="106"/>
      <c r="L93" s="99"/>
      <c r="M93" s="103"/>
      <c r="N93" s="103"/>
      <c r="O93" s="104"/>
      <c r="P93" s="38"/>
      <c r="Q93" s="10" t="s">
        <v>8</v>
      </c>
      <c r="R93" s="10"/>
      <c r="S93" s="11"/>
      <c r="T93" s="11"/>
      <c r="U93" s="11"/>
      <c r="V93" s="11"/>
      <c r="W93" s="11"/>
      <c r="X93" s="11"/>
      <c r="Y93" s="11"/>
      <c r="Z93" s="39"/>
    </row>
    <row r="94" spans="1:26" x14ac:dyDescent="0.35">
      <c r="A94" s="7"/>
      <c r="B94" s="94">
        <v>8.3333333333333329E-2</v>
      </c>
      <c r="C94" s="52" t="s">
        <v>30</v>
      </c>
      <c r="D94" s="97">
        <v>63</v>
      </c>
      <c r="E94" s="21" t="str">
        <f>R72</f>
        <v>Kaapverdië</v>
      </c>
      <c r="F94" s="21" t="s">
        <v>10</v>
      </c>
      <c r="G94" s="21" t="str">
        <f>R73</f>
        <v>Saoedi-Arabië</v>
      </c>
      <c r="H94" s="133"/>
      <c r="I94" s="134" t="s">
        <v>10</v>
      </c>
      <c r="J94" s="135"/>
      <c r="K94" s="97">
        <f t="shared" ref="K94:K99" si="4">IF(H94&gt;J94,1,IF(H94&lt;J94,2,3))</f>
        <v>3</v>
      </c>
      <c r="L94" s="99"/>
      <c r="M94" s="105"/>
      <c r="N94" s="101"/>
      <c r="O94" s="105">
        <f t="shared" ref="O94:O99" si="5">M94+N94</f>
        <v>0</v>
      </c>
      <c r="P94" s="38"/>
      <c r="Q94" s="12" t="s">
        <v>165</v>
      </c>
      <c r="R94" s="13" t="s">
        <v>11</v>
      </c>
      <c r="S94" s="14" t="s">
        <v>12</v>
      </c>
      <c r="T94" s="15" t="s">
        <v>13</v>
      </c>
      <c r="U94" s="14" t="s">
        <v>12</v>
      </c>
      <c r="V94" s="16" t="s">
        <v>14</v>
      </c>
      <c r="W94" s="14" t="s">
        <v>15</v>
      </c>
      <c r="X94" s="14" t="s">
        <v>16</v>
      </c>
      <c r="Y94" s="17" t="s">
        <v>17</v>
      </c>
      <c r="Z94" s="39"/>
    </row>
    <row r="95" spans="1:26" x14ac:dyDescent="0.35">
      <c r="A95" s="7"/>
      <c r="B95" s="94">
        <v>8.3333333333333329E-2</v>
      </c>
      <c r="C95" s="52" t="s">
        <v>30</v>
      </c>
      <c r="D95" s="97">
        <v>64</v>
      </c>
      <c r="E95" s="21" t="str">
        <f>R74</f>
        <v>Uruguay</v>
      </c>
      <c r="F95" s="21" t="s">
        <v>10</v>
      </c>
      <c r="G95" s="21" t="str">
        <f>R71</f>
        <v>Spanje</v>
      </c>
      <c r="H95" s="133"/>
      <c r="I95" s="134" t="s">
        <v>10</v>
      </c>
      <c r="J95" s="135"/>
      <c r="K95" s="97">
        <f t="shared" si="4"/>
        <v>3</v>
      </c>
      <c r="L95" s="99"/>
      <c r="M95" s="105"/>
      <c r="N95" s="101"/>
      <c r="O95" s="105">
        <f t="shared" si="5"/>
        <v>0</v>
      </c>
      <c r="P95" s="153" t="s">
        <v>265</v>
      </c>
      <c r="Q95" s="89"/>
      <c r="R95" s="18" t="s">
        <v>22</v>
      </c>
      <c r="S95" s="123">
        <f>COUNTA($H$40)+COUNTA($H$71)+COUNTA($J$101)</f>
        <v>0</v>
      </c>
      <c r="T95" s="124">
        <f>(IF($H$40&gt;$J$40,1,0))+(IF($H$71&gt;$J$71,1,0))+(IF($J$101&gt;$H$101,1,0))</f>
        <v>0</v>
      </c>
      <c r="U95" s="123">
        <f>(IF($H$40=$J$40,1,0))+(IF($H$71=$J$71,1,0))+(IF($J$101=$H$101,1,0))</f>
        <v>3</v>
      </c>
      <c r="V95" s="125">
        <f>(IF($H$40&lt;$J$40,1,0))+(IF($H$71&lt;$J$71,1,0))+(IF($J$101&lt;$H$101,1,0))</f>
        <v>0</v>
      </c>
      <c r="W95" s="123">
        <f>$H$40+$H$71+$J$101</f>
        <v>0</v>
      </c>
      <c r="X95" s="123">
        <f>$J$40+$J$71+$H$101</f>
        <v>0</v>
      </c>
      <c r="Y95" s="48">
        <f>T95*3+U95*1</f>
        <v>3</v>
      </c>
      <c r="Z95" s="39"/>
    </row>
    <row r="96" spans="1:26" x14ac:dyDescent="0.35">
      <c r="A96" s="7"/>
      <c r="B96" s="94">
        <v>0.20833333333333334</v>
      </c>
      <c r="C96" s="52" t="s">
        <v>12</v>
      </c>
      <c r="D96" s="97">
        <v>65</v>
      </c>
      <c r="E96" s="21" t="str">
        <f>R64</f>
        <v>Egypte</v>
      </c>
      <c r="F96" s="21" t="s">
        <v>10</v>
      </c>
      <c r="G96" s="21" t="str">
        <f>R65</f>
        <v>Iran</v>
      </c>
      <c r="H96" s="133"/>
      <c r="I96" s="134" t="s">
        <v>10</v>
      </c>
      <c r="J96" s="135"/>
      <c r="K96" s="97">
        <f t="shared" si="4"/>
        <v>3</v>
      </c>
      <c r="L96" s="99"/>
      <c r="M96" s="105"/>
      <c r="N96" s="101"/>
      <c r="O96" s="105">
        <f t="shared" si="5"/>
        <v>0</v>
      </c>
      <c r="P96" s="153"/>
      <c r="Q96" s="90"/>
      <c r="R96" s="19" t="s">
        <v>178</v>
      </c>
      <c r="S96" s="126">
        <f>COUNTA($J$40)+COUNTA($J$75)+COUNTA($H$102)</f>
        <v>0</v>
      </c>
      <c r="T96" s="127">
        <f>(IF($J$40&gt;$H$40,1,0))+(IF($J$75&gt;$H$75,1,0))+(IF($H$102&gt;$J$102,1,0))</f>
        <v>0</v>
      </c>
      <c r="U96" s="126">
        <f>(IF($J$40=$H$40,1,0))+(IF($J$75=$H$75,1,0))+(IF($H$102=$J$102,1,0))</f>
        <v>3</v>
      </c>
      <c r="V96" s="128">
        <f>(IF($J$40&lt;$H$40,1,0))+(IF($J$75&lt;$H$75,1,0))+(IF($H$102&lt;$J$102,1,0))</f>
        <v>0</v>
      </c>
      <c r="W96" s="126">
        <f>$J$40+$J$75+$H$102</f>
        <v>0</v>
      </c>
      <c r="X96" s="126">
        <f>$H$40+$H$75+$J$102</f>
        <v>0</v>
      </c>
      <c r="Y96" s="50">
        <f>T96*3+U96*1</f>
        <v>3</v>
      </c>
      <c r="Z96" s="39"/>
    </row>
    <row r="97" spans="1:26" x14ac:dyDescent="0.35">
      <c r="A97" s="7"/>
      <c r="B97" s="94">
        <v>0.20833333333333334</v>
      </c>
      <c r="C97" s="52" t="s">
        <v>12</v>
      </c>
      <c r="D97" s="97">
        <v>66</v>
      </c>
      <c r="E97" s="21" t="str">
        <f>R66</f>
        <v>Nw-Zeeland</v>
      </c>
      <c r="F97" s="21" t="s">
        <v>10</v>
      </c>
      <c r="G97" s="21" t="str">
        <f>R63</f>
        <v>België</v>
      </c>
      <c r="H97" s="133"/>
      <c r="I97" s="134" t="s">
        <v>10</v>
      </c>
      <c r="J97" s="135"/>
      <c r="K97" s="97">
        <f t="shared" si="4"/>
        <v>3</v>
      </c>
      <c r="L97" s="99"/>
      <c r="M97" s="105"/>
      <c r="N97" s="101"/>
      <c r="O97" s="105">
        <f t="shared" si="5"/>
        <v>0</v>
      </c>
      <c r="P97" s="153"/>
      <c r="Q97" s="89"/>
      <c r="R97" s="10" t="s">
        <v>166</v>
      </c>
      <c r="S97" s="129">
        <f>COUNTA($H$44)+COUNTA($J$71)+COUNTA($J$102)</f>
        <v>0</v>
      </c>
      <c r="T97" s="130">
        <f>(IF($H$44&gt;$J$44,1,0))+(IF($J$71&gt;$H$71,1,0))+(IF($J$102&gt;$H$102,1,0))</f>
        <v>0</v>
      </c>
      <c r="U97" s="129">
        <f>(IF($H$44=$J$44,1,0))+(IF($J$71=$H$71,1,0))+(IF($J$102=$H$102,1,0))</f>
        <v>3</v>
      </c>
      <c r="V97" s="131">
        <f>(IF($H$44&lt;$J$44,1,0))+(IF($J$71&lt;$H$71,1,0))+(IF($J$102&lt;$H$102,1,0))</f>
        <v>0</v>
      </c>
      <c r="W97" s="129">
        <f>$H$44+$J$71+$J$102</f>
        <v>0</v>
      </c>
      <c r="X97" s="129">
        <f>$J$44+$H$71+$H$102</f>
        <v>0</v>
      </c>
      <c r="Y97" s="51">
        <f>T97*3+U97*1</f>
        <v>3</v>
      </c>
      <c r="Z97" s="39"/>
    </row>
    <row r="98" spans="1:26" x14ac:dyDescent="0.35">
      <c r="A98" s="7"/>
      <c r="B98" s="94">
        <v>0.95833333333333337</v>
      </c>
      <c r="C98" s="52" t="s">
        <v>168</v>
      </c>
      <c r="D98" s="97">
        <v>67</v>
      </c>
      <c r="E98" s="21" t="str">
        <f>R104</f>
        <v>Kroatië</v>
      </c>
      <c r="F98" s="21" t="s">
        <v>10</v>
      </c>
      <c r="G98" s="21" t="str">
        <f>R105</f>
        <v>Ghana</v>
      </c>
      <c r="H98" s="133"/>
      <c r="I98" s="134" t="s">
        <v>10</v>
      </c>
      <c r="J98" s="135"/>
      <c r="K98" s="97">
        <f t="shared" si="4"/>
        <v>3</v>
      </c>
      <c r="L98" s="99"/>
      <c r="M98" s="105"/>
      <c r="N98" s="101"/>
      <c r="O98" s="105">
        <f t="shared" si="5"/>
        <v>0</v>
      </c>
      <c r="P98" s="153"/>
      <c r="Q98" s="91"/>
      <c r="R98" s="19" t="s">
        <v>167</v>
      </c>
      <c r="S98" s="126">
        <f>COUNTA($J$44)+COUNTA($H$75)+COUNTA($H$101)</f>
        <v>0</v>
      </c>
      <c r="T98" s="127">
        <f>(IF($J$44&gt;$H$44,1,0))+(IF($H$75&gt;$J$75,1,0))+(IF($H$101&gt;$J$101,1,0))</f>
        <v>0</v>
      </c>
      <c r="U98" s="126">
        <f>(IF($J$44=$H$44,1,0))+(IF($H$75=$J$75,1,0))+(IF($H$101=$J$101,1,0))</f>
        <v>3</v>
      </c>
      <c r="V98" s="128">
        <f>(IF($J$44&lt;$H$44,1,0))+(IF($H$75&lt;$J$75,1,0))+(IF($H$101&lt;$J$101,1,0))</f>
        <v>0</v>
      </c>
      <c r="W98" s="126">
        <f>$J$44+$H$75+$H$101</f>
        <v>0</v>
      </c>
      <c r="X98" s="126">
        <f>$H$44+$J$75+$J$101</f>
        <v>0</v>
      </c>
      <c r="Y98" s="50">
        <f>T98*3+U98*1</f>
        <v>3</v>
      </c>
      <c r="Z98" s="39"/>
    </row>
    <row r="99" spans="1:26" x14ac:dyDescent="0.35">
      <c r="A99" s="7"/>
      <c r="B99" s="94">
        <v>0.95833333333333337</v>
      </c>
      <c r="C99" s="52" t="s">
        <v>168</v>
      </c>
      <c r="D99" s="97">
        <v>68</v>
      </c>
      <c r="E99" s="21" t="str">
        <f>R106</f>
        <v>Panama</v>
      </c>
      <c r="F99" s="21" t="s">
        <v>10</v>
      </c>
      <c r="G99" s="21" t="str">
        <f>R103</f>
        <v>Engeland</v>
      </c>
      <c r="H99" s="133"/>
      <c r="I99" s="134" t="s">
        <v>10</v>
      </c>
      <c r="J99" s="135"/>
      <c r="K99" s="97">
        <f t="shared" si="4"/>
        <v>3</v>
      </c>
      <c r="L99" s="99"/>
      <c r="M99" s="105"/>
      <c r="N99" s="101"/>
      <c r="O99" s="105">
        <f t="shared" si="5"/>
        <v>0</v>
      </c>
      <c r="P99" s="38"/>
      <c r="Q99" s="53"/>
      <c r="R99" s="10"/>
      <c r="S99" s="10"/>
      <c r="T99" s="10"/>
      <c r="U99" s="10"/>
      <c r="V99" s="10"/>
      <c r="W99" s="10"/>
      <c r="X99" s="10"/>
      <c r="Y99" s="10"/>
      <c r="Z99" s="39"/>
    </row>
    <row r="100" spans="1:26" x14ac:dyDescent="0.35">
      <c r="A100" s="9" t="s">
        <v>193</v>
      </c>
      <c r="B100" s="95"/>
      <c r="C100" s="20"/>
      <c r="D100" s="99"/>
      <c r="E100" s="43"/>
      <c r="F100" s="38"/>
      <c r="G100" s="88"/>
      <c r="H100" s="138"/>
      <c r="I100" s="138"/>
      <c r="J100" s="138"/>
      <c r="K100" s="106"/>
      <c r="L100" s="99"/>
      <c r="M100" s="103"/>
      <c r="N100" s="103"/>
      <c r="O100" s="104"/>
      <c r="P100" s="38"/>
      <c r="Q100" s="31"/>
      <c r="R100" s="31"/>
      <c r="S100" s="31"/>
      <c r="T100" s="31"/>
      <c r="U100" s="31"/>
      <c r="V100" s="31"/>
      <c r="W100" s="31"/>
      <c r="X100" s="31"/>
      <c r="Y100" s="31"/>
      <c r="Z100" s="39"/>
    </row>
    <row r="101" spans="1:26" x14ac:dyDescent="0.35">
      <c r="A101" s="7"/>
      <c r="B101" s="94">
        <v>8.3333333333333329E-2</v>
      </c>
      <c r="C101" s="52" t="s">
        <v>165</v>
      </c>
      <c r="D101" s="97">
        <v>69</v>
      </c>
      <c r="E101" s="21" t="str">
        <f>R98</f>
        <v>Colombia</v>
      </c>
      <c r="F101" s="21" t="s">
        <v>10</v>
      </c>
      <c r="G101" s="21" t="str">
        <f>R95</f>
        <v>Portugal</v>
      </c>
      <c r="H101" s="133"/>
      <c r="I101" s="134" t="s">
        <v>10</v>
      </c>
      <c r="J101" s="135"/>
      <c r="K101" s="97">
        <f>IF(H101&gt;J101,1,IF(H101&lt;J101,2,3))</f>
        <v>3</v>
      </c>
      <c r="L101" s="99"/>
      <c r="M101" s="105"/>
      <c r="N101" s="101"/>
      <c r="O101" s="105">
        <f>M101+N101</f>
        <v>0</v>
      </c>
      <c r="P101" s="38"/>
      <c r="Q101" s="10" t="s">
        <v>8</v>
      </c>
      <c r="R101" s="10"/>
      <c r="S101" s="11"/>
      <c r="T101" s="11"/>
      <c r="U101" s="11"/>
      <c r="V101" s="11"/>
      <c r="W101" s="11"/>
      <c r="X101" s="11"/>
      <c r="Y101" s="11"/>
      <c r="Z101" s="39"/>
    </row>
    <row r="102" spans="1:26" x14ac:dyDescent="0.35">
      <c r="A102" s="7"/>
      <c r="B102" s="94">
        <v>8.3333333333333329E-2</v>
      </c>
      <c r="C102" s="52" t="s">
        <v>165</v>
      </c>
      <c r="D102" s="97">
        <v>70</v>
      </c>
      <c r="E102" s="21" t="str">
        <f>R96</f>
        <v>Congo</v>
      </c>
      <c r="F102" s="21" t="s">
        <v>10</v>
      </c>
      <c r="G102" s="21" t="str">
        <f>R97</f>
        <v>Oezbekistan</v>
      </c>
      <c r="H102" s="133"/>
      <c r="I102" s="134" t="s">
        <v>10</v>
      </c>
      <c r="J102" s="135"/>
      <c r="K102" s="97">
        <f>IF(H102&gt;J102,1,IF(H102&lt;J102,2,3))</f>
        <v>3</v>
      </c>
      <c r="L102" s="99"/>
      <c r="M102" s="105"/>
      <c r="N102" s="101"/>
      <c r="O102" s="105">
        <f>M102+N102</f>
        <v>0</v>
      </c>
      <c r="P102" s="38"/>
      <c r="Q102" s="12" t="s">
        <v>168</v>
      </c>
      <c r="R102" s="13" t="s">
        <v>11</v>
      </c>
      <c r="S102" s="14" t="s">
        <v>12</v>
      </c>
      <c r="T102" s="15" t="s">
        <v>13</v>
      </c>
      <c r="U102" s="14" t="s">
        <v>12</v>
      </c>
      <c r="V102" s="16" t="s">
        <v>14</v>
      </c>
      <c r="W102" s="14" t="s">
        <v>15</v>
      </c>
      <c r="X102" s="14" t="s">
        <v>16</v>
      </c>
      <c r="Y102" s="17" t="s">
        <v>17</v>
      </c>
      <c r="Z102" s="39"/>
    </row>
    <row r="103" spans="1:26" x14ac:dyDescent="0.35">
      <c r="A103" s="7"/>
      <c r="B103" s="94">
        <v>0.20833333333333334</v>
      </c>
      <c r="C103" s="52" t="s">
        <v>161</v>
      </c>
      <c r="D103" s="97">
        <v>71</v>
      </c>
      <c r="E103" s="21" t="str">
        <f>R88</f>
        <v>Algerije</v>
      </c>
      <c r="F103" s="21" t="s">
        <v>10</v>
      </c>
      <c r="G103" s="21" t="str">
        <f>R89</f>
        <v>Oostenrijk</v>
      </c>
      <c r="H103" s="133"/>
      <c r="I103" s="134" t="s">
        <v>10</v>
      </c>
      <c r="J103" s="135"/>
      <c r="K103" s="97">
        <f>IF(H103&gt;J103,1,IF(H103&lt;J103,2,3))</f>
        <v>3</v>
      </c>
      <c r="L103" s="99"/>
      <c r="M103" s="105"/>
      <c r="N103" s="101"/>
      <c r="O103" s="105">
        <f>M103+N103</f>
        <v>0</v>
      </c>
      <c r="P103" s="153" t="s">
        <v>265</v>
      </c>
      <c r="Q103" s="89"/>
      <c r="R103" s="18" t="s">
        <v>40</v>
      </c>
      <c r="S103" s="123">
        <f>COUNTA($H$41)+COUNTA($H$72)+COUNTA($J$99)</f>
        <v>0</v>
      </c>
      <c r="T103" s="124">
        <f>(IF($H$41&gt;$J$41,1,0))+(IF($H$72&gt;$J$72,1,0))+(IF($J$99&gt;$H$99,1,0))</f>
        <v>0</v>
      </c>
      <c r="U103" s="123">
        <f>(IF($H$41=$J$41,1,0))+(IF($H$72=$J$72,1,0))+(IF($J$99=$H$99,1,0))</f>
        <v>3</v>
      </c>
      <c r="V103" s="125">
        <f>(IF($H$41&lt;$J$41,1,0))+(IF($H$72&lt;$J$72,1,0))+(IF($J$99&lt;$H$99,1,0))</f>
        <v>0</v>
      </c>
      <c r="W103" s="123">
        <f>$H$41+$H$72+$J$99</f>
        <v>0</v>
      </c>
      <c r="X103" s="123">
        <f>$J$41+$J$72+$H$99</f>
        <v>0</v>
      </c>
      <c r="Y103" s="48">
        <f>T103*3+U103*1</f>
        <v>3</v>
      </c>
      <c r="Z103" s="39"/>
    </row>
    <row r="104" spans="1:26" x14ac:dyDescent="0.35">
      <c r="A104" s="7"/>
      <c r="B104" s="94">
        <v>0.20833333333333334</v>
      </c>
      <c r="C104" s="52" t="s">
        <v>161</v>
      </c>
      <c r="D104" s="97">
        <v>72</v>
      </c>
      <c r="E104" s="21" t="str">
        <f>R90</f>
        <v>Jordanië</v>
      </c>
      <c r="F104" s="21" t="s">
        <v>10</v>
      </c>
      <c r="G104" s="21" t="str">
        <f>R87</f>
        <v>Argentinië</v>
      </c>
      <c r="H104" s="133"/>
      <c r="I104" s="134" t="s">
        <v>10</v>
      </c>
      <c r="J104" s="135"/>
      <c r="K104" s="97">
        <f>IF(H104&gt;J104,1,IF(H104&lt;J104,2,3))</f>
        <v>3</v>
      </c>
      <c r="L104" s="99"/>
      <c r="M104" s="105"/>
      <c r="N104" s="101"/>
      <c r="O104" s="105">
        <f>M104+N104</f>
        <v>0</v>
      </c>
      <c r="P104" s="153"/>
      <c r="Q104" s="90"/>
      <c r="R104" s="19" t="s">
        <v>32</v>
      </c>
      <c r="S104" s="126">
        <f>COUNTA($J$41)+COUNTA($J$74)+COUNTA($H$98)</f>
        <v>0</v>
      </c>
      <c r="T104" s="127">
        <f>(IF($J$41&gt;$H$41,1,0))+(IF($J$74&gt;$H$74,1,0))+(IF($H$98&gt;$J$98,1,0))</f>
        <v>0</v>
      </c>
      <c r="U104" s="126">
        <f>(IF($J$41=$H$41,1,0))+(IF($J$74=$H$74,1,0))+(IF($H$98=$J$98,1,0))</f>
        <v>3</v>
      </c>
      <c r="V104" s="128">
        <f>(IF($J$41&lt;$H$41,1,0))+(IF($J$74&lt;$H$74,1,0))+(IF($H$98&lt;$J$98,1,0))</f>
        <v>0</v>
      </c>
      <c r="W104" s="126">
        <f>$J$41+$J$74+$H$98</f>
        <v>0</v>
      </c>
      <c r="X104" s="126">
        <f>$H$41+$H$74+$J$98</f>
        <v>0</v>
      </c>
      <c r="Y104" s="50">
        <f>T104*3+U104*1</f>
        <v>3</v>
      </c>
      <c r="Z104" s="39"/>
    </row>
    <row r="105" spans="1:26" x14ac:dyDescent="0.35">
      <c r="A105" s="7"/>
      <c r="B105" s="52"/>
      <c r="C105" s="52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38"/>
      <c r="O105" s="38"/>
      <c r="P105" s="153"/>
      <c r="Q105" s="89"/>
      <c r="R105" s="10" t="s">
        <v>105</v>
      </c>
      <c r="S105" s="129">
        <f>COUNTA($H$43)+COUNTA($J$72)+COUNTA($J$98)</f>
        <v>0</v>
      </c>
      <c r="T105" s="130">
        <f>(IF($H$43&gt;$J$43,1,0))+(IF($J$72&gt;$H$72,1,0))+(IF($J$98&gt;$H$98,1,0))</f>
        <v>0</v>
      </c>
      <c r="U105" s="129">
        <f>(IF($H$43=$J$43,1,0))+(IF($J$72=$H$72,1,0))+(IF($J$98=$H$98,1,0))</f>
        <v>3</v>
      </c>
      <c r="V105" s="131">
        <f>(IF($H$43&lt;$J$43,1,0))+(IF($J$72&lt;$H$72,1,0))+(IF($J$98&lt;$H$98,1,0))</f>
        <v>0</v>
      </c>
      <c r="W105" s="129">
        <f>$H$43+$J$72+$J$98</f>
        <v>0</v>
      </c>
      <c r="X105" s="129">
        <f>$J$43+$H$72+$H$98</f>
        <v>0</v>
      </c>
      <c r="Y105" s="51">
        <f>T105*3+U105*1</f>
        <v>3</v>
      </c>
      <c r="Z105" s="39"/>
    </row>
    <row r="106" spans="1:26" x14ac:dyDescent="0.35">
      <c r="A106" s="7"/>
      <c r="B106" s="52"/>
      <c r="C106" s="52"/>
      <c r="D106" s="92" t="s">
        <v>43</v>
      </c>
      <c r="E106" s="38"/>
      <c r="F106" s="43"/>
      <c r="G106" s="43"/>
      <c r="H106" s="171">
        <f>SUM(H14:H105)+SUM(J14:J105)</f>
        <v>0</v>
      </c>
      <c r="I106" s="172"/>
      <c r="J106" s="38"/>
      <c r="K106" s="38"/>
      <c r="L106" s="38"/>
      <c r="M106" s="38"/>
      <c r="N106" s="38"/>
      <c r="O106" s="44">
        <f>SUM(O14:O105)</f>
        <v>0</v>
      </c>
      <c r="P106" s="153"/>
      <c r="Q106" s="91"/>
      <c r="R106" s="19" t="s">
        <v>169</v>
      </c>
      <c r="S106" s="126">
        <f>COUNTA($J$43)+COUNTA($H$74)+COUNTA($H$99)</f>
        <v>0</v>
      </c>
      <c r="T106" s="127">
        <f>(IF($J$43&gt;$H$43,1,0))+(IF($H$74&gt;$J$74,1,0))+(IF($H$99&gt;$J$99,1,0))</f>
        <v>0</v>
      </c>
      <c r="U106" s="126">
        <f>(IF($J$43=$H$43,1,0))+(IF($H$74=$J$74,1,0))+(IF($H$99=$J$99,1,0))</f>
        <v>3</v>
      </c>
      <c r="V106" s="128">
        <f>(IF($J$43&lt;$H$43,1,0))+(IF($H$74&lt;$J$74,1,0))+(IF($H$99&lt;$J$99,1,0))</f>
        <v>0</v>
      </c>
      <c r="W106" s="126">
        <f>$J$43+$H$74+$H$99</f>
        <v>0</v>
      </c>
      <c r="X106" s="126">
        <f>$H$43+$J$74+$J$99</f>
        <v>0</v>
      </c>
      <c r="Y106" s="50">
        <f>T106*3+U106*1</f>
        <v>3</v>
      </c>
      <c r="Z106" s="39"/>
    </row>
    <row r="107" spans="1:26" x14ac:dyDescent="0.35">
      <c r="A107" s="7"/>
      <c r="B107" s="52"/>
      <c r="C107" s="52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9"/>
    </row>
    <row r="108" spans="1:26" x14ac:dyDescent="0.3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9"/>
    </row>
    <row r="109" spans="1:26" x14ac:dyDescent="0.35">
      <c r="A109" s="7" t="s">
        <v>44</v>
      </c>
      <c r="B109" s="31" t="s">
        <v>243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9"/>
    </row>
    <row r="110" spans="1:26" x14ac:dyDescent="0.35">
      <c r="A110" s="8"/>
      <c r="B110" s="38" t="s">
        <v>244</v>
      </c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9"/>
    </row>
    <row r="111" spans="1:26" x14ac:dyDescent="0.35">
      <c r="A111" s="8"/>
      <c r="B111" s="38" t="s">
        <v>45</v>
      </c>
      <c r="C111" s="92"/>
      <c r="D111" s="92"/>
      <c r="E111" s="92"/>
      <c r="F111" s="38"/>
      <c r="G111" s="78">
        <v>25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9"/>
    </row>
    <row r="112" spans="1:26" x14ac:dyDescent="0.35">
      <c r="A112" s="8"/>
      <c r="B112" s="38" t="s">
        <v>46</v>
      </c>
      <c r="C112" s="92"/>
      <c r="D112" s="92"/>
      <c r="E112" s="92"/>
      <c r="F112" s="38"/>
      <c r="G112" s="78">
        <v>10</v>
      </c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9"/>
    </row>
    <row r="113" spans="1:26" x14ac:dyDescent="0.35">
      <c r="A113" s="8"/>
      <c r="B113" s="38"/>
      <c r="C113" s="38"/>
      <c r="D113" s="38"/>
      <c r="E113" s="38"/>
      <c r="F113" s="38"/>
      <c r="G113" s="38"/>
      <c r="H113" s="154" t="s">
        <v>7</v>
      </c>
      <c r="I113" s="155"/>
      <c r="J113" s="156"/>
      <c r="K113" s="54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9"/>
    </row>
    <row r="114" spans="1:26" x14ac:dyDescent="0.35">
      <c r="A114" s="8" t="s">
        <v>49</v>
      </c>
      <c r="B114" s="38"/>
      <c r="C114" s="38"/>
      <c r="D114" s="107" t="s">
        <v>50</v>
      </c>
      <c r="E114" s="139" t="str">
        <f>IF(S15=3,IF(AND(Q15="",Q16="",Q17="",Q18=""),R15,VLOOKUP(1,Q15:R18,2,FALSE)),"A1")</f>
        <v>A1</v>
      </c>
      <c r="F114" s="38"/>
      <c r="G114" s="38"/>
      <c r="H114" s="157"/>
      <c r="I114" s="158"/>
      <c r="J114" s="159"/>
      <c r="K114" s="38"/>
      <c r="L114" s="38"/>
      <c r="M114" s="38"/>
      <c r="N114" s="38"/>
      <c r="O114" s="22" t="s">
        <v>206</v>
      </c>
      <c r="P114" s="55"/>
      <c r="Q114" s="56"/>
      <c r="R114" s="10"/>
      <c r="S114" s="10"/>
      <c r="T114" s="57"/>
      <c r="U114" s="57"/>
      <c r="V114" s="57"/>
      <c r="W114" s="57"/>
      <c r="X114" s="38"/>
      <c r="Y114" s="38"/>
      <c r="Z114" s="39"/>
    </row>
    <row r="115" spans="1:26" x14ac:dyDescent="0.35">
      <c r="A115" s="8"/>
      <c r="B115" s="38"/>
      <c r="C115" s="38"/>
      <c r="D115" s="107" t="s">
        <v>54</v>
      </c>
      <c r="E115" s="139" t="str">
        <f>IF(S15=3,IF(AND(Q15="",Q16="",Q17="",Q18=""),R16,VLOOKUP(2,Q15:R18,2,FALSE)),"A2")</f>
        <v>A2</v>
      </c>
      <c r="F115" s="38"/>
      <c r="G115" s="38"/>
      <c r="H115" s="157"/>
      <c r="I115" s="158"/>
      <c r="J115" s="159"/>
      <c r="K115" s="38"/>
      <c r="L115" s="38"/>
      <c r="M115" s="38"/>
      <c r="N115" s="38"/>
      <c r="O115" s="22" t="s">
        <v>48</v>
      </c>
      <c r="P115" s="55"/>
      <c r="Q115" s="56"/>
      <c r="R115" s="10"/>
      <c r="S115" s="10"/>
      <c r="T115" s="57"/>
      <c r="U115" s="57"/>
      <c r="V115" s="57"/>
      <c r="W115" s="57"/>
      <c r="X115" s="43"/>
      <c r="Y115" s="38"/>
      <c r="Z115" s="146" t="s">
        <v>268</v>
      </c>
    </row>
    <row r="116" spans="1:26" x14ac:dyDescent="0.35">
      <c r="A116" s="8"/>
      <c r="B116" s="38"/>
      <c r="C116" s="38"/>
      <c r="D116" s="107" t="s">
        <v>194</v>
      </c>
      <c r="E116" s="139" t="str">
        <f>IF(S15=3,IF(AND(Q15="",Q16="",Q17="",Q18=""),R17,VLOOKUP(3,Q15:R18,2,FALSE)),"A3")</f>
        <v>A3</v>
      </c>
      <c r="F116" s="38"/>
      <c r="G116" s="38"/>
      <c r="H116" s="157"/>
      <c r="I116" s="158"/>
      <c r="J116" s="159"/>
      <c r="K116" s="38"/>
      <c r="L116" s="38"/>
      <c r="M116" s="38"/>
      <c r="N116" s="38"/>
      <c r="O116" s="23"/>
      <c r="P116" s="24" t="s">
        <v>51</v>
      </c>
      <c r="Q116" s="25" t="s">
        <v>52</v>
      </c>
      <c r="R116" s="26" t="s">
        <v>53</v>
      </c>
      <c r="S116" s="26"/>
      <c r="T116" s="27"/>
      <c r="U116" s="27"/>
      <c r="V116" s="27"/>
      <c r="W116" s="27"/>
      <c r="X116" s="92" t="s">
        <v>138</v>
      </c>
      <c r="Y116" s="92"/>
      <c r="Z116" s="39"/>
    </row>
    <row r="117" spans="1:26" x14ac:dyDescent="0.35">
      <c r="A117" s="8" t="s">
        <v>55</v>
      </c>
      <c r="B117" s="38"/>
      <c r="C117" s="38"/>
      <c r="D117" s="107" t="s">
        <v>56</v>
      </c>
      <c r="E117" s="139" t="str">
        <f>IF(S23=3,IF(AND(Q23="",Q24="",Q25="",Q26=""),R23,VLOOKUP(1,Q23:R26,2,FALSE)),"B1")</f>
        <v>B1</v>
      </c>
      <c r="F117" s="38"/>
      <c r="G117" s="38"/>
      <c r="H117" s="157"/>
      <c r="I117" s="158"/>
      <c r="J117" s="159"/>
      <c r="K117" s="38"/>
      <c r="L117" s="38"/>
      <c r="M117" s="38"/>
      <c r="N117" s="38"/>
      <c r="O117" s="58">
        <v>73</v>
      </c>
      <c r="P117" s="109">
        <v>46201</v>
      </c>
      <c r="Q117" s="110">
        <v>0.875</v>
      </c>
      <c r="R117" s="59"/>
      <c r="S117" s="59"/>
      <c r="T117" s="60" t="str">
        <f>E115</f>
        <v>A2</v>
      </c>
      <c r="U117" s="61" t="s">
        <v>10</v>
      </c>
      <c r="V117" s="59" t="str">
        <f>E118</f>
        <v>B2</v>
      </c>
      <c r="W117" s="60"/>
      <c r="X117" s="140"/>
      <c r="Y117" s="140" t="s">
        <v>10</v>
      </c>
      <c r="Z117" s="141"/>
    </row>
    <row r="118" spans="1:26" x14ac:dyDescent="0.35">
      <c r="A118" s="8"/>
      <c r="B118" s="38"/>
      <c r="C118" s="38"/>
      <c r="D118" s="107" t="s">
        <v>57</v>
      </c>
      <c r="E118" s="139" t="str">
        <f>IF(S23=3,IF(AND(Q23="",Q24="",Q25="",Q26=""),R24,VLOOKUP(2,Q23:R26,2,FALSE)),"B2")</f>
        <v>B2</v>
      </c>
      <c r="F118" s="38"/>
      <c r="G118" s="38"/>
      <c r="H118" s="157"/>
      <c r="I118" s="158"/>
      <c r="J118" s="159"/>
      <c r="K118" s="38"/>
      <c r="L118" s="38"/>
      <c r="M118" s="38"/>
      <c r="N118" s="38"/>
      <c r="O118" s="62">
        <v>76</v>
      </c>
      <c r="P118" s="111">
        <v>46202</v>
      </c>
      <c r="Q118" s="112">
        <v>0.79166666666666663</v>
      </c>
      <c r="R118" s="63"/>
      <c r="S118" s="63"/>
      <c r="T118" s="64" t="str">
        <f>E120</f>
        <v>C1</v>
      </c>
      <c r="U118" s="65" t="s">
        <v>10</v>
      </c>
      <c r="V118" s="63" t="str">
        <f>E130</f>
        <v>F2</v>
      </c>
      <c r="W118" s="64"/>
      <c r="X118" s="140"/>
      <c r="Y118" s="140" t="s">
        <v>10</v>
      </c>
      <c r="Z118" s="141"/>
    </row>
    <row r="119" spans="1:26" x14ac:dyDescent="0.35">
      <c r="A119" s="8"/>
      <c r="B119" s="38"/>
      <c r="C119" s="38"/>
      <c r="D119" s="107" t="s">
        <v>195</v>
      </c>
      <c r="E119" s="139" t="str">
        <f>IF(S23=3,IF(AND(Q23="",Q24="",Q25="",Q28=""),R25,VLOOKUP(3,Q23:R26,2,FALSE)),"B3")</f>
        <v>B3</v>
      </c>
      <c r="F119" s="38"/>
      <c r="G119" s="38"/>
      <c r="H119" s="157"/>
      <c r="I119" s="158"/>
      <c r="J119" s="159"/>
      <c r="K119" s="38"/>
      <c r="L119" s="38"/>
      <c r="M119" s="38"/>
      <c r="N119" s="38"/>
      <c r="O119" s="66">
        <v>74</v>
      </c>
      <c r="P119" s="113">
        <v>46202</v>
      </c>
      <c r="Q119" s="114">
        <v>0.9375</v>
      </c>
      <c r="R119" s="67"/>
      <c r="S119" s="67"/>
      <c r="T119" s="68" t="str">
        <f>E126</f>
        <v>E1</v>
      </c>
      <c r="U119" s="69" t="s">
        <v>10</v>
      </c>
      <c r="V119" s="67" t="s">
        <v>219</v>
      </c>
      <c r="W119" s="68"/>
      <c r="X119" s="140"/>
      <c r="Y119" s="140" t="s">
        <v>10</v>
      </c>
      <c r="Z119" s="141"/>
    </row>
    <row r="120" spans="1:26" x14ac:dyDescent="0.35">
      <c r="A120" s="8" t="s">
        <v>58</v>
      </c>
      <c r="B120" s="38"/>
      <c r="C120" s="38"/>
      <c r="D120" s="107" t="s">
        <v>59</v>
      </c>
      <c r="E120" s="139" t="str">
        <f>IF(S31=3,IF(AND(Q31="",Q32="",Q33="",Q34=""),R31,VLOOKUP(1,Q31:R34,2,FALSE)),"C1")</f>
        <v>C1</v>
      </c>
      <c r="F120" s="38"/>
      <c r="G120" s="38"/>
      <c r="H120" s="157"/>
      <c r="I120" s="158"/>
      <c r="J120" s="159"/>
      <c r="K120" s="38"/>
      <c r="L120" s="38"/>
      <c r="M120" s="38"/>
      <c r="N120" s="38"/>
      <c r="O120" s="70">
        <v>75</v>
      </c>
      <c r="P120" s="115">
        <v>46203</v>
      </c>
      <c r="Q120" s="116">
        <v>0.125</v>
      </c>
      <c r="R120" s="10"/>
      <c r="S120" s="10"/>
      <c r="T120" s="57" t="str">
        <f>E129</f>
        <v>F1</v>
      </c>
      <c r="U120" s="11" t="s">
        <v>10</v>
      </c>
      <c r="V120" s="10" t="str">
        <f>E121</f>
        <v>C2</v>
      </c>
      <c r="W120" s="57"/>
      <c r="X120" s="140"/>
      <c r="Y120" s="140" t="s">
        <v>10</v>
      </c>
      <c r="Z120" s="141"/>
    </row>
    <row r="121" spans="1:26" x14ac:dyDescent="0.35">
      <c r="A121" s="8"/>
      <c r="B121" s="38"/>
      <c r="C121" s="38"/>
      <c r="D121" s="107" t="s">
        <v>60</v>
      </c>
      <c r="E121" s="139" t="str">
        <f>IF(S31=3,IF(AND(Q31="",Q32="",Q33="",Q34=""),R32,VLOOKUP(2,Q31:R34,2,FALSE)),"C2")</f>
        <v>C2</v>
      </c>
      <c r="F121" s="38"/>
      <c r="G121" s="38"/>
      <c r="H121" s="157"/>
      <c r="I121" s="158"/>
      <c r="J121" s="159"/>
      <c r="K121" s="38"/>
      <c r="L121" s="38"/>
      <c r="M121" s="38"/>
      <c r="N121" s="38"/>
      <c r="O121" s="62">
        <v>78</v>
      </c>
      <c r="P121" s="117">
        <v>46203</v>
      </c>
      <c r="Q121" s="118">
        <v>0.79166666666666663</v>
      </c>
      <c r="R121" s="73"/>
      <c r="S121" s="73"/>
      <c r="T121" s="74" t="str">
        <f>E127</f>
        <v>E2</v>
      </c>
      <c r="U121" s="75" t="s">
        <v>10</v>
      </c>
      <c r="V121" s="73" t="str">
        <f>+E139</f>
        <v>I2</v>
      </c>
      <c r="W121" s="74"/>
      <c r="X121" s="140"/>
      <c r="Y121" s="140" t="s">
        <v>10</v>
      </c>
      <c r="Z121" s="141"/>
    </row>
    <row r="122" spans="1:26" x14ac:dyDescent="0.35">
      <c r="A122" s="8"/>
      <c r="B122" s="38"/>
      <c r="C122" s="38"/>
      <c r="D122" s="107" t="s">
        <v>196</v>
      </c>
      <c r="E122" s="139" t="str">
        <f>IF(S31=3,IF(AND(Q31="",Q32="",Q33="",Q34=""),R33,VLOOKUP(3,Q31:R34,2,FALSE)),"C3")</f>
        <v>C3</v>
      </c>
      <c r="F122" s="38"/>
      <c r="G122" s="38"/>
      <c r="H122" s="157"/>
      <c r="I122" s="158"/>
      <c r="J122" s="159"/>
      <c r="K122" s="38"/>
      <c r="L122" s="38"/>
      <c r="M122" s="38"/>
      <c r="N122" s="38"/>
      <c r="O122" s="66">
        <v>77</v>
      </c>
      <c r="P122" s="113">
        <v>46203</v>
      </c>
      <c r="Q122" s="114">
        <v>0.95833333333333337</v>
      </c>
      <c r="R122" s="67"/>
      <c r="S122" s="67"/>
      <c r="T122" s="68" t="str">
        <f>E138</f>
        <v>I1</v>
      </c>
      <c r="U122" s="69" t="s">
        <v>10</v>
      </c>
      <c r="V122" s="67" t="s">
        <v>220</v>
      </c>
      <c r="W122" s="68"/>
      <c r="X122" s="140"/>
      <c r="Y122" s="140" t="s">
        <v>10</v>
      </c>
      <c r="Z122" s="141"/>
    </row>
    <row r="123" spans="1:26" x14ac:dyDescent="0.35">
      <c r="A123" s="8" t="s">
        <v>61</v>
      </c>
      <c r="B123" s="38"/>
      <c r="C123" s="38"/>
      <c r="D123" s="107" t="s">
        <v>62</v>
      </c>
      <c r="E123" s="139" t="str">
        <f>IF(S39=3,IF(AND(Q39="",Q40="",Q41="",Q42=""),R39,VLOOKUP(1,Q39:R42,2,FALSE)),"D1")</f>
        <v>D1</v>
      </c>
      <c r="F123" s="38"/>
      <c r="G123" s="38"/>
      <c r="H123" s="157"/>
      <c r="I123" s="158"/>
      <c r="J123" s="159"/>
      <c r="K123" s="38"/>
      <c r="L123" s="38"/>
      <c r="M123" s="38"/>
      <c r="N123" s="38"/>
      <c r="O123" s="70">
        <v>79</v>
      </c>
      <c r="P123" s="115">
        <v>46204</v>
      </c>
      <c r="Q123" s="116">
        <v>0.125</v>
      </c>
      <c r="R123" s="10"/>
      <c r="S123" s="10"/>
      <c r="T123" s="57" t="str">
        <f>E114</f>
        <v>A1</v>
      </c>
      <c r="U123" s="11" t="s">
        <v>10</v>
      </c>
      <c r="V123" s="10" t="s">
        <v>221</v>
      </c>
      <c r="W123" s="57"/>
      <c r="X123" s="140"/>
      <c r="Y123" s="140" t="s">
        <v>10</v>
      </c>
      <c r="Z123" s="141"/>
    </row>
    <row r="124" spans="1:26" x14ac:dyDescent="0.35">
      <c r="A124" s="8"/>
      <c r="B124" s="38"/>
      <c r="C124" s="38"/>
      <c r="D124" s="107" t="s">
        <v>63</v>
      </c>
      <c r="E124" s="139" t="str">
        <f>IF(S39=3,IF(AND(Q39="",Q40="",Q41="",Q42=""),R40,VLOOKUP(2,Q39:R42,2,FALSE)),"D2")</f>
        <v>D2</v>
      </c>
      <c r="F124" s="38"/>
      <c r="G124" s="38"/>
      <c r="H124" s="157"/>
      <c r="I124" s="158"/>
      <c r="J124" s="159"/>
      <c r="K124" s="38"/>
      <c r="L124" s="38"/>
      <c r="M124" s="38"/>
      <c r="N124" s="38"/>
      <c r="O124" s="62">
        <v>80</v>
      </c>
      <c r="P124" s="117">
        <v>46204</v>
      </c>
      <c r="Q124" s="118">
        <v>0.75</v>
      </c>
      <c r="R124" s="73"/>
      <c r="S124" s="73"/>
      <c r="T124" s="74" t="str">
        <f>E147</f>
        <v>L1</v>
      </c>
      <c r="U124" s="75" t="s">
        <v>10</v>
      </c>
      <c r="V124" s="73" t="s">
        <v>222</v>
      </c>
      <c r="W124" s="74"/>
      <c r="X124" s="140"/>
      <c r="Y124" s="140" t="s">
        <v>10</v>
      </c>
      <c r="Z124" s="141"/>
    </row>
    <row r="125" spans="1:26" x14ac:dyDescent="0.35">
      <c r="A125" s="8"/>
      <c r="B125" s="38"/>
      <c r="C125" s="38"/>
      <c r="D125" s="107" t="s">
        <v>197</v>
      </c>
      <c r="E125" s="139" t="str">
        <f>IF(S39=3,IF(AND(Q39="",Q40="",Q41="",Q42=""),R41,VLOOKUP(3,Q39:R42,2,FALSE)),"D3")</f>
        <v>D3</v>
      </c>
      <c r="F125" s="38"/>
      <c r="G125" s="38"/>
      <c r="H125" s="157"/>
      <c r="I125" s="158"/>
      <c r="J125" s="159"/>
      <c r="K125" s="38"/>
      <c r="L125" s="38"/>
      <c r="M125" s="38"/>
      <c r="N125" s="38"/>
      <c r="O125" s="66">
        <v>82</v>
      </c>
      <c r="P125" s="113">
        <v>46204</v>
      </c>
      <c r="Q125" s="114">
        <v>0.91666666666666663</v>
      </c>
      <c r="R125" s="67"/>
      <c r="S125" s="67"/>
      <c r="T125" s="68" t="str">
        <f>E132</f>
        <v>G1</v>
      </c>
      <c r="U125" s="69" t="s">
        <v>10</v>
      </c>
      <c r="V125" s="67" t="s">
        <v>223</v>
      </c>
      <c r="W125" s="68"/>
      <c r="X125" s="140"/>
      <c r="Y125" s="140" t="s">
        <v>10</v>
      </c>
      <c r="Z125" s="141"/>
    </row>
    <row r="126" spans="1:26" x14ac:dyDescent="0.35">
      <c r="A126" s="8" t="s">
        <v>64</v>
      </c>
      <c r="B126" s="38"/>
      <c r="C126" s="38"/>
      <c r="D126" s="107" t="s">
        <v>65</v>
      </c>
      <c r="E126" s="139" t="str">
        <f>IF(S47=3,IF(AND(Q47="",Q48="",Q49="",Q50=""),R47,VLOOKUP(1,Q47:R50,2,FALSE)),"E1")</f>
        <v>E1</v>
      </c>
      <c r="F126" s="38"/>
      <c r="G126" s="38"/>
      <c r="H126" s="157"/>
      <c r="I126" s="158"/>
      <c r="J126" s="159"/>
      <c r="K126" s="38"/>
      <c r="L126" s="38"/>
      <c r="M126" s="38"/>
      <c r="N126" s="38"/>
      <c r="O126" s="70">
        <v>81</v>
      </c>
      <c r="P126" s="115">
        <v>46205</v>
      </c>
      <c r="Q126" s="116">
        <v>8.3333333333333329E-2</v>
      </c>
      <c r="R126" s="10"/>
      <c r="S126" s="10"/>
      <c r="T126" s="57" t="str">
        <f>E123</f>
        <v>D1</v>
      </c>
      <c r="U126" s="11" t="s">
        <v>10</v>
      </c>
      <c r="V126" s="10" t="s">
        <v>224</v>
      </c>
      <c r="W126" s="57"/>
      <c r="X126" s="140"/>
      <c r="Y126" s="140" t="s">
        <v>10</v>
      </c>
      <c r="Z126" s="141"/>
    </row>
    <row r="127" spans="1:26" x14ac:dyDescent="0.35">
      <c r="A127" s="8"/>
      <c r="B127" s="38"/>
      <c r="C127" s="38"/>
      <c r="D127" s="107" t="s">
        <v>66</v>
      </c>
      <c r="E127" s="139" t="str">
        <f>IF(S47=3,IF(AND(Q47="",Q48="",Q49="",Q50=""),R48,VLOOKUP(2,Q47:R50,2,FALSE)),"E2")</f>
        <v>E2</v>
      </c>
      <c r="F127" s="38"/>
      <c r="G127" s="38"/>
      <c r="H127" s="157"/>
      <c r="I127" s="158"/>
      <c r="J127" s="159"/>
      <c r="K127" s="38"/>
      <c r="L127" s="38"/>
      <c r="M127" s="38"/>
      <c r="N127" s="38"/>
      <c r="O127" s="62">
        <v>84</v>
      </c>
      <c r="P127" s="117">
        <v>46205</v>
      </c>
      <c r="Q127" s="118">
        <v>0.875</v>
      </c>
      <c r="R127" s="73"/>
      <c r="S127" s="73"/>
      <c r="T127" s="74" t="str">
        <f>E135</f>
        <v>H1</v>
      </c>
      <c r="U127" s="75" t="s">
        <v>10</v>
      </c>
      <c r="V127" s="73" t="str">
        <f>E142</f>
        <v>J2</v>
      </c>
      <c r="W127" s="74"/>
      <c r="X127" s="140"/>
      <c r="Y127" s="140" t="s">
        <v>10</v>
      </c>
      <c r="Z127" s="141"/>
    </row>
    <row r="128" spans="1:26" x14ac:dyDescent="0.35">
      <c r="A128" s="8"/>
      <c r="B128" s="38"/>
      <c r="C128" s="38"/>
      <c r="D128" s="107" t="s">
        <v>198</v>
      </c>
      <c r="E128" s="139" t="str">
        <f>IF(S47=3,IF(AND(Q47="",Q48="",Q49="",Q50=""),R49,VLOOKUP(3,Q47:R50,2,FALSE)),"E3")</f>
        <v>E3</v>
      </c>
      <c r="F128" s="38"/>
      <c r="G128" s="38"/>
      <c r="H128" s="157"/>
      <c r="I128" s="158"/>
      <c r="J128" s="159"/>
      <c r="K128" s="38"/>
      <c r="L128" s="38"/>
      <c r="M128" s="38"/>
      <c r="N128" s="38"/>
      <c r="O128" s="66">
        <v>83</v>
      </c>
      <c r="P128" s="113">
        <v>46206</v>
      </c>
      <c r="Q128" s="114">
        <v>4.1666666666666664E-2</v>
      </c>
      <c r="R128" s="67"/>
      <c r="S128" s="67"/>
      <c r="T128" s="68" t="str">
        <f>E145</f>
        <v>K2</v>
      </c>
      <c r="U128" s="69" t="s">
        <v>10</v>
      </c>
      <c r="V128" s="67" t="str">
        <f>E148</f>
        <v>L2</v>
      </c>
      <c r="W128" s="68"/>
      <c r="X128" s="140"/>
      <c r="Y128" s="140" t="s">
        <v>10</v>
      </c>
      <c r="Z128" s="141"/>
    </row>
    <row r="129" spans="1:26" x14ac:dyDescent="0.35">
      <c r="A129" s="8" t="s">
        <v>67</v>
      </c>
      <c r="B129" s="38"/>
      <c r="C129" s="38"/>
      <c r="D129" s="107" t="s">
        <v>68</v>
      </c>
      <c r="E129" s="139" t="str">
        <f>IF(S55=3,IF(AND(Q55="",Q56="",Q57="",Q58=""),R55,VLOOKUP(1,Q55:R58,2,FALSE)),"F1")</f>
        <v>F1</v>
      </c>
      <c r="F129" s="38"/>
      <c r="G129" s="38"/>
      <c r="H129" s="157"/>
      <c r="I129" s="158"/>
      <c r="J129" s="159"/>
      <c r="K129" s="38"/>
      <c r="L129" s="38"/>
      <c r="M129" s="38"/>
      <c r="N129" s="38"/>
      <c r="O129" s="70">
        <v>85</v>
      </c>
      <c r="P129" s="115">
        <v>46206</v>
      </c>
      <c r="Q129" s="116">
        <v>0.20833333333333334</v>
      </c>
      <c r="R129" s="10"/>
      <c r="S129" s="10"/>
      <c r="T129" s="57" t="str">
        <f>E117</f>
        <v>B1</v>
      </c>
      <c r="U129" s="11" t="s">
        <v>10</v>
      </c>
      <c r="V129" s="10" t="s">
        <v>225</v>
      </c>
      <c r="W129" s="57"/>
      <c r="X129" s="140"/>
      <c r="Y129" s="140" t="s">
        <v>10</v>
      </c>
      <c r="Z129" s="141"/>
    </row>
    <row r="130" spans="1:26" x14ac:dyDescent="0.35">
      <c r="A130" s="8"/>
      <c r="B130" s="38"/>
      <c r="C130" s="38"/>
      <c r="D130" s="107" t="s">
        <v>69</v>
      </c>
      <c r="E130" s="139" t="str">
        <f>IF(S55=3,IF(AND(Q55="",Q56="",Q57="",Q58=""),R56,VLOOKUP(2,Q55:R58,2,FALSE)),"F2")</f>
        <v>F2</v>
      </c>
      <c r="F130" s="38"/>
      <c r="G130" s="38"/>
      <c r="H130" s="157"/>
      <c r="I130" s="158"/>
      <c r="J130" s="159"/>
      <c r="K130" s="38"/>
      <c r="L130" s="38"/>
      <c r="M130" s="38"/>
      <c r="N130" s="38"/>
      <c r="O130" s="62">
        <v>88</v>
      </c>
      <c r="P130" s="117">
        <v>46206</v>
      </c>
      <c r="Q130" s="118">
        <v>0.83333333333333337</v>
      </c>
      <c r="R130" s="73"/>
      <c r="S130" s="73"/>
      <c r="T130" s="74" t="str">
        <f>E124</f>
        <v>D2</v>
      </c>
      <c r="U130" s="75" t="s">
        <v>10</v>
      </c>
      <c r="V130" s="73" t="str">
        <f>E133</f>
        <v>G2</v>
      </c>
      <c r="W130" s="74"/>
      <c r="X130" s="140"/>
      <c r="Y130" s="140" t="s">
        <v>10</v>
      </c>
      <c r="Z130" s="141"/>
    </row>
    <row r="131" spans="1:26" x14ac:dyDescent="0.35">
      <c r="A131" s="8"/>
      <c r="B131" s="38"/>
      <c r="C131" s="38"/>
      <c r="D131" s="107" t="s">
        <v>199</v>
      </c>
      <c r="E131" s="139" t="str">
        <f>IF(S55=3,IF(AND(Q55="",Q56="",Q57="",Q58=""),R57,VLOOKUP(3,Q55:R58,2,FALSE)),"F3")</f>
        <v>F3</v>
      </c>
      <c r="F131" s="38"/>
      <c r="G131" s="38"/>
      <c r="H131" s="157"/>
      <c r="I131" s="158"/>
      <c r="J131" s="159"/>
      <c r="K131" s="38"/>
      <c r="L131" s="38"/>
      <c r="M131" s="38"/>
      <c r="N131" s="38"/>
      <c r="O131" s="66">
        <v>86</v>
      </c>
      <c r="P131" s="113">
        <v>46207</v>
      </c>
      <c r="Q131" s="114">
        <v>0</v>
      </c>
      <c r="R131" s="67"/>
      <c r="S131" s="67"/>
      <c r="T131" s="68" t="str">
        <f>E141</f>
        <v>J1</v>
      </c>
      <c r="U131" s="69" t="s">
        <v>10</v>
      </c>
      <c r="V131" s="67" t="str">
        <f>E136</f>
        <v>H2</v>
      </c>
      <c r="W131" s="68"/>
      <c r="X131" s="140"/>
      <c r="Y131" s="140" t="s">
        <v>10</v>
      </c>
      <c r="Z131" s="141"/>
    </row>
    <row r="132" spans="1:26" x14ac:dyDescent="0.35">
      <c r="A132" s="8" t="s">
        <v>71</v>
      </c>
      <c r="B132" s="38"/>
      <c r="C132" s="38"/>
      <c r="D132" s="107" t="s">
        <v>72</v>
      </c>
      <c r="E132" s="139" t="str">
        <f>IF(S63=3,IF(AND(Q63="",Q64="",Q65="",Q66=""),R63,VLOOKUP(1,Q63:R66,2,FALSE)),"G1")</f>
        <v>G1</v>
      </c>
      <c r="F132" s="38"/>
      <c r="G132" s="38"/>
      <c r="H132" s="157"/>
      <c r="I132" s="158"/>
      <c r="J132" s="159"/>
      <c r="K132" s="38"/>
      <c r="L132" s="38"/>
      <c r="M132" s="38"/>
      <c r="N132" s="38"/>
      <c r="O132" s="147">
        <v>87</v>
      </c>
      <c r="P132" s="148">
        <v>46207</v>
      </c>
      <c r="Q132" s="149">
        <v>0.14583333333333334</v>
      </c>
      <c r="R132" s="150"/>
      <c r="S132" s="150"/>
      <c r="T132" s="151" t="str">
        <f>E144</f>
        <v>K1</v>
      </c>
      <c r="U132" s="152" t="s">
        <v>10</v>
      </c>
      <c r="V132" s="150" t="s">
        <v>226</v>
      </c>
      <c r="W132" s="151"/>
      <c r="X132" s="140"/>
      <c r="Y132" s="140" t="s">
        <v>10</v>
      </c>
      <c r="Z132" s="141"/>
    </row>
    <row r="133" spans="1:26" x14ac:dyDescent="0.35">
      <c r="A133" s="8"/>
      <c r="B133" s="38"/>
      <c r="C133" s="38"/>
      <c r="D133" s="107" t="s">
        <v>73</v>
      </c>
      <c r="E133" s="139" t="str">
        <f>IF(S63=3,IF(AND(Q63="",Q64="",Q65="",Q66=""),R64,VLOOKUP(2,Q63:R66,2,FALSE)),"G2")</f>
        <v>G2</v>
      </c>
      <c r="F133" s="38"/>
      <c r="G133" s="38"/>
      <c r="H133" s="157"/>
      <c r="I133" s="158"/>
      <c r="J133" s="159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9"/>
    </row>
    <row r="134" spans="1:26" x14ac:dyDescent="0.35">
      <c r="A134" s="8"/>
      <c r="B134" s="38"/>
      <c r="C134" s="38"/>
      <c r="D134" s="107" t="s">
        <v>200</v>
      </c>
      <c r="E134" s="139" t="str">
        <f>IF(S63=3,IF(AND(Q63="",Q64="",Q65="",Q66=""),R65,VLOOKUP(3,Q63:R66,2,FALSE)),"G3")</f>
        <v>G3</v>
      </c>
      <c r="F134" s="38"/>
      <c r="G134" s="38"/>
      <c r="H134" s="157"/>
      <c r="I134" s="158"/>
      <c r="J134" s="159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9"/>
    </row>
    <row r="135" spans="1:26" x14ac:dyDescent="0.35">
      <c r="A135" s="8" t="s">
        <v>74</v>
      </c>
      <c r="B135" s="38"/>
      <c r="C135" s="38"/>
      <c r="D135" s="107" t="s">
        <v>75</v>
      </c>
      <c r="E135" s="139" t="str">
        <f>IF(S71=3,IF(AND(Q71="",Q72="",Q73="",Q74=""),R71,VLOOKUP(1,Q71:R74,2,FALSE)),"H1")</f>
        <v>H1</v>
      </c>
      <c r="F135" s="38"/>
      <c r="G135" s="38"/>
      <c r="H135" s="157"/>
      <c r="I135" s="158"/>
      <c r="J135" s="159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9"/>
    </row>
    <row r="136" spans="1:26" x14ac:dyDescent="0.35">
      <c r="A136" s="8"/>
      <c r="B136" s="38"/>
      <c r="C136" s="38"/>
      <c r="D136" s="107" t="s">
        <v>76</v>
      </c>
      <c r="E136" s="139" t="str">
        <f>IF(S71=3,IF(AND(Q71="",Q72="",Q73="",Q74=""),R72,VLOOKUP(2,Q71:R74,2,FALSE)),"H2")</f>
        <v>H2</v>
      </c>
      <c r="F136" s="38"/>
      <c r="G136" s="38"/>
      <c r="H136" s="157"/>
      <c r="I136" s="158"/>
      <c r="J136" s="159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9"/>
    </row>
    <row r="137" spans="1:26" x14ac:dyDescent="0.35">
      <c r="A137" s="8"/>
      <c r="B137" s="38"/>
      <c r="C137" s="38"/>
      <c r="D137" s="107" t="s">
        <v>201</v>
      </c>
      <c r="E137" s="139" t="str">
        <f>IF(S71=3,IF(AND(Q71="",Q72="",Q73="",Q74=""),R73,VLOOKUP(3,Q71:R74,2,FALSE)),"H3")</f>
        <v>H3</v>
      </c>
      <c r="F137" s="38"/>
      <c r="G137" s="38"/>
      <c r="H137" s="157"/>
      <c r="I137" s="158"/>
      <c r="J137" s="159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9"/>
    </row>
    <row r="138" spans="1:26" x14ac:dyDescent="0.35">
      <c r="A138" s="8" t="s">
        <v>202</v>
      </c>
      <c r="B138" s="38"/>
      <c r="C138" s="38"/>
      <c r="D138" s="107" t="s">
        <v>207</v>
      </c>
      <c r="E138" s="139" t="str">
        <f>IF(S79=3,IF(AND(Q79="",Q80="",Q81="",Q82=""),R79,VLOOKUP(1,Q79:R82,2,FALSE)),"I1")</f>
        <v>I1</v>
      </c>
      <c r="F138" s="38"/>
      <c r="G138" s="38"/>
      <c r="H138" s="157"/>
      <c r="I138" s="158"/>
      <c r="J138" s="159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9"/>
    </row>
    <row r="139" spans="1:26" x14ac:dyDescent="0.35">
      <c r="A139" s="8"/>
      <c r="B139" s="38"/>
      <c r="C139" s="38"/>
      <c r="D139" s="107" t="s">
        <v>208</v>
      </c>
      <c r="E139" s="139" t="str">
        <f>IF(S79=3,IF(AND(Q79="",Q80="",Q81="",Q82=""),R80,VLOOKUP(2,Q79:R82,2,FALSE)),"I2")</f>
        <v>I2</v>
      </c>
      <c r="F139" s="38"/>
      <c r="G139" s="38"/>
      <c r="H139" s="157"/>
      <c r="I139" s="158"/>
      <c r="J139" s="159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9"/>
    </row>
    <row r="140" spans="1:26" x14ac:dyDescent="0.35">
      <c r="A140" s="8"/>
      <c r="B140" s="38"/>
      <c r="C140" s="38"/>
      <c r="D140" s="107" t="s">
        <v>209</v>
      </c>
      <c r="E140" s="139" t="str">
        <f>IF(S79=3,IF(AND(Q79="",Q80="",Q81="",Q82=""),R81,VLOOKUP(3,Q79:R82,2,FALSE)),"I3")</f>
        <v>I3</v>
      </c>
      <c r="F140" s="38"/>
      <c r="G140" s="38"/>
      <c r="H140" s="157"/>
      <c r="I140" s="158"/>
      <c r="J140" s="159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9"/>
    </row>
    <row r="141" spans="1:26" x14ac:dyDescent="0.35">
      <c r="A141" s="8" t="s">
        <v>203</v>
      </c>
      <c r="B141" s="38"/>
      <c r="C141" s="38"/>
      <c r="D141" s="107" t="s">
        <v>210</v>
      </c>
      <c r="E141" s="139" t="str">
        <f>IF(S87=3,IF(AND(Q87="",Q88="",Q89="",Q90=""),R87,VLOOKUP(1,Q87:R90,2,FALSE)),"J1")</f>
        <v>J1</v>
      </c>
      <c r="F141" s="38"/>
      <c r="G141" s="38"/>
      <c r="H141" s="157"/>
      <c r="I141" s="158"/>
      <c r="J141" s="159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9"/>
    </row>
    <row r="142" spans="1:26" x14ac:dyDescent="0.35">
      <c r="A142" s="8"/>
      <c r="B142" s="38"/>
      <c r="C142" s="38"/>
      <c r="D142" s="107" t="s">
        <v>211</v>
      </c>
      <c r="E142" s="139" t="str">
        <f>IF(S87=3,IF(AND(Q87="",Q88="",Q89="",Q90=""),R88,VLOOKUP(2,Q87:R90,2,FALSE)),"J2")</f>
        <v>J2</v>
      </c>
      <c r="F142" s="38"/>
      <c r="G142" s="38"/>
      <c r="H142" s="157"/>
      <c r="I142" s="158"/>
      <c r="J142" s="159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9"/>
    </row>
    <row r="143" spans="1:26" x14ac:dyDescent="0.35">
      <c r="A143" s="8"/>
      <c r="B143" s="38"/>
      <c r="C143" s="38"/>
      <c r="D143" s="107" t="s">
        <v>212</v>
      </c>
      <c r="E143" s="139" t="str">
        <f>IF(S87=3,IF(AND(Q87="",Q88="",Q89="",Q90=""),R89,VLOOKUP(3,Q87:R90,2,FALSE)),"J3")</f>
        <v>J3</v>
      </c>
      <c r="F143" s="38"/>
      <c r="G143" s="38"/>
      <c r="H143" s="157"/>
      <c r="I143" s="158"/>
      <c r="J143" s="159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9"/>
    </row>
    <row r="144" spans="1:26" x14ac:dyDescent="0.35">
      <c r="A144" s="8" t="s">
        <v>204</v>
      </c>
      <c r="B144" s="38"/>
      <c r="C144" s="38"/>
      <c r="D144" s="107" t="s">
        <v>213</v>
      </c>
      <c r="E144" s="139" t="str">
        <f>IF(S95=3,IF(AND(Q95="",Q96="",Q97="",Q98=""),R95,VLOOKUP(1,Q95:R98,2,FALSE)),"K1")</f>
        <v>K1</v>
      </c>
      <c r="F144" s="38"/>
      <c r="G144" s="38"/>
      <c r="H144" s="157"/>
      <c r="I144" s="158"/>
      <c r="J144" s="159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9"/>
    </row>
    <row r="145" spans="1:26" x14ac:dyDescent="0.35">
      <c r="A145" s="8"/>
      <c r="B145" s="38"/>
      <c r="C145" s="38"/>
      <c r="D145" s="107" t="s">
        <v>214</v>
      </c>
      <c r="E145" s="139" t="str">
        <f>IF(S95=3,IF(AND(Q95="",Q96="",Q97="",Q98=""),R96,VLOOKUP(2,Q95:R98,2,FALSE)),"K2")</f>
        <v>K2</v>
      </c>
      <c r="F145" s="38"/>
      <c r="G145" s="38"/>
      <c r="H145" s="157"/>
      <c r="I145" s="158"/>
      <c r="J145" s="159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9"/>
    </row>
    <row r="146" spans="1:26" x14ac:dyDescent="0.35">
      <c r="A146" s="8"/>
      <c r="B146" s="38"/>
      <c r="C146" s="38"/>
      <c r="D146" s="107" t="s">
        <v>215</v>
      </c>
      <c r="E146" s="139" t="str">
        <f>IF(S95=3,IF(AND(Q95="",Q96="",Q97="",Q98=""),R97,VLOOKUP(3,Q95:R98,2,FALSE)),"K3")</f>
        <v>K3</v>
      </c>
      <c r="F146" s="38"/>
      <c r="G146" s="38"/>
      <c r="H146" s="157"/>
      <c r="I146" s="158"/>
      <c r="J146" s="159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9"/>
    </row>
    <row r="147" spans="1:26" x14ac:dyDescent="0.35">
      <c r="A147" s="8" t="s">
        <v>205</v>
      </c>
      <c r="B147" s="38"/>
      <c r="C147" s="38"/>
      <c r="D147" s="107" t="s">
        <v>216</v>
      </c>
      <c r="E147" s="139" t="str">
        <f>IF(S103=3,IF(AND(Q103="",Q104="",Q105="",Q106=""),R103,VLOOKUP(1,Q103:R106,2,FALSE)),"L1")</f>
        <v>L1</v>
      </c>
      <c r="F147" s="38"/>
      <c r="G147" s="38"/>
      <c r="H147" s="157"/>
      <c r="I147" s="158"/>
      <c r="J147" s="159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9"/>
    </row>
    <row r="148" spans="1:26" x14ac:dyDescent="0.35">
      <c r="A148" s="8"/>
      <c r="B148" s="38"/>
      <c r="C148" s="38"/>
      <c r="D148" s="107" t="s">
        <v>217</v>
      </c>
      <c r="E148" s="139" t="str">
        <f>IF(S103=3,IF(AND(Q103="",Q104="",Q105="",Q106=""),R104,VLOOKUP(2,Q103:R106,2,FALSE)),"L2")</f>
        <v>L2</v>
      </c>
      <c r="F148" s="38"/>
      <c r="G148" s="38"/>
      <c r="H148" s="157"/>
      <c r="I148" s="158"/>
      <c r="J148" s="159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9"/>
    </row>
    <row r="149" spans="1:26" x14ac:dyDescent="0.35">
      <c r="A149" s="8"/>
      <c r="B149" s="38"/>
      <c r="C149" s="38"/>
      <c r="D149" s="107" t="s">
        <v>218</v>
      </c>
      <c r="E149" s="139" t="str">
        <f>IF(S103=3,IF(AND(Q103="",Q104="",Q105="",Q106=""),R105,VLOOKUP(3,Q103:R106,2,FALSE)),"L3")</f>
        <v>L3</v>
      </c>
      <c r="F149" s="38"/>
      <c r="G149" s="38"/>
      <c r="H149" s="157"/>
      <c r="I149" s="158"/>
      <c r="J149" s="159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9"/>
    </row>
    <row r="150" spans="1:26" x14ac:dyDescent="0.35">
      <c r="A150" s="8"/>
      <c r="B150" s="38"/>
      <c r="C150" s="38"/>
      <c r="D150" s="38"/>
      <c r="E150" s="38"/>
      <c r="F150" s="38"/>
      <c r="G150" s="38"/>
      <c r="H150" s="47"/>
      <c r="I150" s="47"/>
      <c r="J150" s="47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9"/>
    </row>
    <row r="151" spans="1:26" x14ac:dyDescent="0.3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9"/>
    </row>
    <row r="152" spans="1:26" x14ac:dyDescent="0.35">
      <c r="A152" s="7" t="s">
        <v>77</v>
      </c>
      <c r="B152" s="31" t="s">
        <v>276</v>
      </c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9"/>
    </row>
    <row r="153" spans="1:26" x14ac:dyDescent="0.35">
      <c r="A153" s="8"/>
      <c r="B153" s="38" t="s">
        <v>277</v>
      </c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2" t="s">
        <v>47</v>
      </c>
      <c r="P153" s="55"/>
      <c r="Q153" s="56"/>
      <c r="R153" s="10"/>
      <c r="S153" s="10"/>
      <c r="T153" s="57"/>
      <c r="U153" s="57"/>
      <c r="V153" s="57"/>
      <c r="W153" s="57"/>
      <c r="X153" s="38"/>
      <c r="Y153" s="38"/>
      <c r="Z153" s="39"/>
    </row>
    <row r="154" spans="1:26" x14ac:dyDescent="0.35">
      <c r="A154" s="8"/>
      <c r="B154" s="38"/>
      <c r="C154" s="92"/>
      <c r="D154" s="108" t="s">
        <v>227</v>
      </c>
      <c r="E154" s="142" t="str">
        <f>IF(X117&gt;Z117,T117,IF(X117&lt;Z117,V117,"W73"))</f>
        <v>W73</v>
      </c>
      <c r="F154" s="43"/>
      <c r="G154" s="38"/>
      <c r="H154" s="157"/>
      <c r="I154" s="158"/>
      <c r="J154" s="159"/>
      <c r="K154" s="38"/>
      <c r="L154" s="38"/>
      <c r="M154" s="38"/>
      <c r="N154" s="38"/>
      <c r="O154" s="22" t="s">
        <v>48</v>
      </c>
      <c r="P154" s="55"/>
      <c r="Q154" s="56"/>
      <c r="R154" s="10"/>
      <c r="S154" s="10"/>
      <c r="T154" s="57"/>
      <c r="U154" s="57"/>
      <c r="V154" s="57"/>
      <c r="W154" s="57"/>
      <c r="X154" s="43"/>
      <c r="Y154" s="38"/>
      <c r="Z154" s="146" t="s">
        <v>268</v>
      </c>
    </row>
    <row r="155" spans="1:26" x14ac:dyDescent="0.35">
      <c r="A155" s="8"/>
      <c r="B155" s="38"/>
      <c r="C155" s="92"/>
      <c r="D155" s="108" t="s">
        <v>228</v>
      </c>
      <c r="E155" s="142" t="str">
        <f>IF(X119&gt;Z119,T119,IF(X119&lt;Z119,V119,"W74"))</f>
        <v>W74</v>
      </c>
      <c r="F155" s="43"/>
      <c r="G155" s="38"/>
      <c r="H155" s="157"/>
      <c r="I155" s="158"/>
      <c r="J155" s="159"/>
      <c r="K155" s="38"/>
      <c r="L155" s="38"/>
      <c r="M155" s="38"/>
      <c r="N155" s="38"/>
      <c r="O155" s="23"/>
      <c r="P155" s="24" t="s">
        <v>51</v>
      </c>
      <c r="Q155" s="25" t="s">
        <v>52</v>
      </c>
      <c r="R155" s="26" t="s">
        <v>53</v>
      </c>
      <c r="S155" s="26"/>
      <c r="T155" s="170"/>
      <c r="U155" s="170"/>
      <c r="V155" s="170"/>
      <c r="W155" s="170"/>
      <c r="X155" s="92" t="s">
        <v>138</v>
      </c>
      <c r="Y155" s="38"/>
      <c r="Z155" s="39"/>
    </row>
    <row r="156" spans="1:26" x14ac:dyDescent="0.35">
      <c r="A156" s="8"/>
      <c r="B156" s="38"/>
      <c r="C156" s="92"/>
      <c r="D156" s="108" t="s">
        <v>229</v>
      </c>
      <c r="E156" s="142" t="str">
        <f>IF(X120&gt;Z120,T120,IF(X120&lt;Z120,V120,"W75"))</f>
        <v>W75</v>
      </c>
      <c r="F156" s="43"/>
      <c r="G156" s="38"/>
      <c r="H156" s="157"/>
      <c r="I156" s="158"/>
      <c r="J156" s="159"/>
      <c r="K156" s="38"/>
      <c r="L156" s="38"/>
      <c r="M156" s="38"/>
      <c r="N156" s="38"/>
      <c r="O156" s="58">
        <v>90</v>
      </c>
      <c r="P156" s="109">
        <v>46207</v>
      </c>
      <c r="Q156" s="110">
        <v>0.79166666666666663</v>
      </c>
      <c r="R156" s="59"/>
      <c r="S156" s="59"/>
      <c r="T156" s="60" t="str">
        <f>E154</f>
        <v>W73</v>
      </c>
      <c r="U156" s="61" t="s">
        <v>10</v>
      </c>
      <c r="V156" s="59" t="str">
        <f>E156</f>
        <v>W75</v>
      </c>
      <c r="W156" s="60"/>
      <c r="X156" s="140"/>
      <c r="Y156" s="140" t="s">
        <v>10</v>
      </c>
      <c r="Z156" s="141"/>
    </row>
    <row r="157" spans="1:26" x14ac:dyDescent="0.35">
      <c r="A157" s="8"/>
      <c r="B157" s="38"/>
      <c r="C157" s="92"/>
      <c r="D157" s="108" t="s">
        <v>230</v>
      </c>
      <c r="E157" s="142" t="str">
        <f>IF(X118&gt;Z118,T118,IF(X118&lt;Z118,V118,"W76"))</f>
        <v>W76</v>
      </c>
      <c r="F157" s="43"/>
      <c r="G157" s="38"/>
      <c r="H157" s="157"/>
      <c r="I157" s="158"/>
      <c r="J157" s="159"/>
      <c r="K157" s="38"/>
      <c r="L157" s="38"/>
      <c r="M157" s="38"/>
      <c r="N157" s="38"/>
      <c r="O157" s="62">
        <v>89</v>
      </c>
      <c r="P157" s="111">
        <v>46207</v>
      </c>
      <c r="Q157" s="112">
        <v>0.95833333333333337</v>
      </c>
      <c r="R157" s="63"/>
      <c r="S157" s="63"/>
      <c r="T157" s="64" t="str">
        <f>E155</f>
        <v>W74</v>
      </c>
      <c r="U157" s="65" t="s">
        <v>10</v>
      </c>
      <c r="V157" s="63" t="str">
        <f>E158</f>
        <v>W77</v>
      </c>
      <c r="W157" s="64"/>
      <c r="X157" s="140"/>
      <c r="Y157" s="140" t="s">
        <v>10</v>
      </c>
      <c r="Z157" s="141"/>
    </row>
    <row r="158" spans="1:26" x14ac:dyDescent="0.35">
      <c r="A158" s="8"/>
      <c r="B158" s="38"/>
      <c r="C158" s="92"/>
      <c r="D158" s="108" t="s">
        <v>231</v>
      </c>
      <c r="E158" s="142" t="str">
        <f>IF(X122&gt;Z122,T122,IF(X122&lt;Z122,V122,"W77"))</f>
        <v>W77</v>
      </c>
      <c r="F158" s="43"/>
      <c r="G158" s="38"/>
      <c r="H158" s="157"/>
      <c r="I158" s="158"/>
      <c r="J158" s="159"/>
      <c r="K158" s="38"/>
      <c r="L158" s="38"/>
      <c r="M158" s="38"/>
      <c r="N158" s="38"/>
      <c r="O158" s="66">
        <v>91</v>
      </c>
      <c r="P158" s="113">
        <v>46208</v>
      </c>
      <c r="Q158" s="114">
        <v>0.91666666666666663</v>
      </c>
      <c r="R158" s="67"/>
      <c r="S158" s="67"/>
      <c r="T158" s="68" t="str">
        <f>E157</f>
        <v>W76</v>
      </c>
      <c r="U158" s="69" t="s">
        <v>10</v>
      </c>
      <c r="V158" s="67" t="str">
        <f>E159</f>
        <v>W78</v>
      </c>
      <c r="W158" s="68"/>
      <c r="X158" s="140"/>
      <c r="Y158" s="140" t="s">
        <v>10</v>
      </c>
      <c r="Z158" s="141"/>
    </row>
    <row r="159" spans="1:26" x14ac:dyDescent="0.35">
      <c r="A159" s="8"/>
      <c r="B159" s="31"/>
      <c r="C159" s="92"/>
      <c r="D159" s="108" t="s">
        <v>232</v>
      </c>
      <c r="E159" s="142" t="str">
        <f>IF(X121&gt;Z121,T121,IF(X121&lt;Z121,V121,"W78"))</f>
        <v>W78</v>
      </c>
      <c r="F159" s="43"/>
      <c r="G159" s="38"/>
      <c r="H159" s="157"/>
      <c r="I159" s="158"/>
      <c r="J159" s="159"/>
      <c r="K159" s="38"/>
      <c r="L159" s="38"/>
      <c r="M159" s="38"/>
      <c r="N159" s="38"/>
      <c r="O159" s="70">
        <v>92</v>
      </c>
      <c r="P159" s="115">
        <v>46209</v>
      </c>
      <c r="Q159" s="116">
        <v>8.3333333333333329E-2</v>
      </c>
      <c r="R159" s="10"/>
      <c r="S159" s="10"/>
      <c r="T159" s="57" t="str">
        <f>E160</f>
        <v>W79</v>
      </c>
      <c r="U159" s="11" t="s">
        <v>10</v>
      </c>
      <c r="V159" s="10" t="str">
        <f>E161</f>
        <v>W80</v>
      </c>
      <c r="W159" s="57"/>
      <c r="X159" s="140"/>
      <c r="Y159" s="140" t="s">
        <v>10</v>
      </c>
      <c r="Z159" s="141"/>
    </row>
    <row r="160" spans="1:26" x14ac:dyDescent="0.35">
      <c r="A160" s="8"/>
      <c r="B160" s="38"/>
      <c r="C160" s="92"/>
      <c r="D160" s="108" t="s">
        <v>233</v>
      </c>
      <c r="E160" s="142" t="str">
        <f>IF(X123&gt;Z123,T123,IF(X123&lt;Z123,V123,"W79"))</f>
        <v>W79</v>
      </c>
      <c r="F160" s="43"/>
      <c r="G160" s="38"/>
      <c r="H160" s="157"/>
      <c r="I160" s="158"/>
      <c r="J160" s="159"/>
      <c r="K160" s="38"/>
      <c r="L160" s="38"/>
      <c r="M160" s="38"/>
      <c r="N160" s="38"/>
      <c r="O160" s="62">
        <v>93</v>
      </c>
      <c r="P160" s="117">
        <v>46209</v>
      </c>
      <c r="Q160" s="118">
        <v>0.875</v>
      </c>
      <c r="R160" s="73"/>
      <c r="S160" s="73"/>
      <c r="T160" s="74" t="str">
        <f>E164</f>
        <v>W83</v>
      </c>
      <c r="U160" s="75" t="s">
        <v>10</v>
      </c>
      <c r="V160" s="73" t="str">
        <f>+E165</f>
        <v>W84</v>
      </c>
      <c r="W160" s="74"/>
      <c r="X160" s="140"/>
      <c r="Y160" s="140" t="s">
        <v>10</v>
      </c>
      <c r="Z160" s="141"/>
    </row>
    <row r="161" spans="1:26" x14ac:dyDescent="0.35">
      <c r="A161" s="8"/>
      <c r="B161" s="38"/>
      <c r="C161" s="92"/>
      <c r="D161" s="108" t="s">
        <v>234</v>
      </c>
      <c r="E161" s="142" t="str">
        <f>IF(X124&gt;Z124,T124,IF(X124&lt;Z124,V124,"W80"))</f>
        <v>W80</v>
      </c>
      <c r="F161" s="43"/>
      <c r="G161" s="38"/>
      <c r="H161" s="157"/>
      <c r="I161" s="158"/>
      <c r="J161" s="159"/>
      <c r="K161" s="38"/>
      <c r="L161" s="38"/>
      <c r="M161" s="38"/>
      <c r="N161" s="38"/>
      <c r="O161" s="66">
        <v>94</v>
      </c>
      <c r="P161" s="113">
        <v>46210</v>
      </c>
      <c r="Q161" s="114">
        <v>8.3333333333333329E-2</v>
      </c>
      <c r="R161" s="67"/>
      <c r="S161" s="67"/>
      <c r="T161" s="68" t="str">
        <f>E162</f>
        <v>W81</v>
      </c>
      <c r="U161" s="69" t="s">
        <v>10</v>
      </c>
      <c r="V161" s="67" t="str">
        <f>E163</f>
        <v>W82</v>
      </c>
      <c r="W161" s="68"/>
      <c r="X161" s="140"/>
      <c r="Y161" s="140" t="s">
        <v>10</v>
      </c>
      <c r="Z161" s="141"/>
    </row>
    <row r="162" spans="1:26" x14ac:dyDescent="0.35">
      <c r="A162" s="8"/>
      <c r="B162" s="38"/>
      <c r="C162" s="92"/>
      <c r="D162" s="108" t="s">
        <v>235</v>
      </c>
      <c r="E162" s="142" t="str">
        <f>IF(X126&gt;Z126,T126,IF(X126&lt;Z126,V126,"W81"))</f>
        <v>W81</v>
      </c>
      <c r="F162" s="43"/>
      <c r="G162" s="38"/>
      <c r="H162" s="157"/>
      <c r="I162" s="158"/>
      <c r="J162" s="159"/>
      <c r="K162" s="38"/>
      <c r="L162" s="38"/>
      <c r="M162" s="38"/>
      <c r="N162" s="38"/>
      <c r="O162" s="70">
        <v>95</v>
      </c>
      <c r="P162" s="115">
        <v>46210</v>
      </c>
      <c r="Q162" s="116">
        <v>0.75</v>
      </c>
      <c r="R162" s="10"/>
      <c r="S162" s="10"/>
      <c r="T162" s="57" t="str">
        <f>E167</f>
        <v>W86</v>
      </c>
      <c r="U162" s="11" t="s">
        <v>10</v>
      </c>
      <c r="V162" s="10" t="str">
        <f>E169</f>
        <v>W88</v>
      </c>
      <c r="W162" s="57"/>
      <c r="X162" s="140"/>
      <c r="Y162" s="140" t="s">
        <v>10</v>
      </c>
      <c r="Z162" s="141"/>
    </row>
    <row r="163" spans="1:26" x14ac:dyDescent="0.35">
      <c r="A163" s="8"/>
      <c r="B163" s="38"/>
      <c r="C163" s="92"/>
      <c r="D163" s="108" t="s">
        <v>236</v>
      </c>
      <c r="E163" s="142" t="str">
        <f>IF(X125&gt;Z125,T125,IF(X125&lt;Z125,V125,"W82"))</f>
        <v>W82</v>
      </c>
      <c r="F163" s="43"/>
      <c r="G163" s="38"/>
      <c r="H163" s="157"/>
      <c r="I163" s="158"/>
      <c r="J163" s="159"/>
      <c r="K163" s="38"/>
      <c r="L163" s="38"/>
      <c r="M163" s="38"/>
      <c r="N163" s="38"/>
      <c r="O163" s="62">
        <v>96</v>
      </c>
      <c r="P163" s="117">
        <v>46210</v>
      </c>
      <c r="Q163" s="118">
        <v>0.91666666666666663</v>
      </c>
      <c r="R163" s="73"/>
      <c r="S163" s="73"/>
      <c r="T163" s="74" t="str">
        <f>E166</f>
        <v>W85</v>
      </c>
      <c r="U163" s="75" t="s">
        <v>10</v>
      </c>
      <c r="V163" s="73" t="str">
        <f>E168</f>
        <v>W87</v>
      </c>
      <c r="W163" s="74"/>
      <c r="X163" s="140"/>
      <c r="Y163" s="140" t="s">
        <v>10</v>
      </c>
      <c r="Z163" s="141"/>
    </row>
    <row r="164" spans="1:26" x14ac:dyDescent="0.35">
      <c r="A164" s="8"/>
      <c r="B164" s="38"/>
      <c r="C164" s="92"/>
      <c r="D164" s="108" t="s">
        <v>237</v>
      </c>
      <c r="E164" s="142" t="str">
        <f>IF(X128&gt;Z128,T128,IF(X128&lt;Z128,V128,"W83"))</f>
        <v>W83</v>
      </c>
      <c r="F164" s="43"/>
      <c r="G164" s="38"/>
      <c r="H164" s="157"/>
      <c r="I164" s="158"/>
      <c r="J164" s="159"/>
      <c r="K164" s="38"/>
      <c r="L164" s="38"/>
      <c r="M164" s="38"/>
      <c r="N164" s="38"/>
      <c r="O164" s="11"/>
      <c r="P164" s="71"/>
      <c r="Q164" s="56"/>
      <c r="R164" s="10"/>
      <c r="S164" s="10"/>
      <c r="T164" s="57"/>
      <c r="U164" s="11"/>
      <c r="V164" s="11"/>
      <c r="W164" s="11"/>
      <c r="X164" s="38"/>
      <c r="Y164" s="38"/>
      <c r="Z164" s="39"/>
    </row>
    <row r="165" spans="1:26" x14ac:dyDescent="0.35">
      <c r="A165" s="8"/>
      <c r="B165" s="38"/>
      <c r="C165" s="92"/>
      <c r="D165" s="108" t="s">
        <v>238</v>
      </c>
      <c r="E165" s="142" t="str">
        <f>IF(X127&gt;Z127,T127,IF(X127&lt;Z127,V127,"W84"))</f>
        <v>W84</v>
      </c>
      <c r="F165" s="43"/>
      <c r="G165" s="38"/>
      <c r="H165" s="157"/>
      <c r="I165" s="158"/>
      <c r="J165" s="159"/>
      <c r="K165" s="38"/>
      <c r="L165" s="38"/>
      <c r="M165" s="38"/>
      <c r="N165" s="38"/>
      <c r="O165" s="11"/>
      <c r="P165" s="71"/>
      <c r="Q165" s="56"/>
      <c r="R165" s="10"/>
      <c r="S165" s="10"/>
      <c r="T165" s="57"/>
      <c r="U165" s="11"/>
      <c r="V165" s="11"/>
      <c r="W165" s="11"/>
      <c r="X165" s="38"/>
      <c r="Y165" s="38"/>
      <c r="Z165" s="39"/>
    </row>
    <row r="166" spans="1:26" x14ac:dyDescent="0.35">
      <c r="A166" s="8"/>
      <c r="B166" s="38"/>
      <c r="C166" s="92"/>
      <c r="D166" s="108" t="s">
        <v>239</v>
      </c>
      <c r="E166" s="142" t="str">
        <f>IF(X129&gt;Z129,T129,IF(X129&lt;Z129,V129,"W85"))</f>
        <v>W85</v>
      </c>
      <c r="F166" s="43"/>
      <c r="G166" s="38"/>
      <c r="H166" s="157"/>
      <c r="I166" s="158"/>
      <c r="J166" s="159"/>
      <c r="K166" s="38"/>
      <c r="L166" s="38"/>
      <c r="M166" s="38"/>
      <c r="N166" s="38"/>
      <c r="O166" s="11"/>
      <c r="P166" s="71"/>
      <c r="Q166" s="56"/>
      <c r="R166" s="10"/>
      <c r="S166" s="10"/>
      <c r="T166" s="57"/>
      <c r="U166" s="11"/>
      <c r="V166" s="11"/>
      <c r="W166" s="11"/>
      <c r="X166" s="38"/>
      <c r="Y166" s="38"/>
      <c r="Z166" s="39"/>
    </row>
    <row r="167" spans="1:26" x14ac:dyDescent="0.35">
      <c r="A167" s="8"/>
      <c r="B167" s="38"/>
      <c r="C167" s="92"/>
      <c r="D167" s="108" t="s">
        <v>240</v>
      </c>
      <c r="E167" s="142" t="str">
        <f>IF(X131&gt;Z131,T131,IF(X131&lt;Z131,V131,"W86"))</f>
        <v>W86</v>
      </c>
      <c r="F167" s="43"/>
      <c r="G167" s="38"/>
      <c r="H167" s="157"/>
      <c r="I167" s="158"/>
      <c r="J167" s="159"/>
      <c r="K167" s="38"/>
      <c r="L167" s="38"/>
      <c r="M167" s="38"/>
      <c r="N167" s="38"/>
      <c r="O167" s="11"/>
      <c r="P167" s="71"/>
      <c r="Q167" s="56"/>
      <c r="R167" s="10"/>
      <c r="S167" s="10"/>
      <c r="T167" s="57"/>
      <c r="U167" s="11"/>
      <c r="V167" s="11"/>
      <c r="W167" s="11"/>
      <c r="X167" s="38"/>
      <c r="Y167" s="38"/>
      <c r="Z167" s="39"/>
    </row>
    <row r="168" spans="1:26" x14ac:dyDescent="0.35">
      <c r="A168" s="8"/>
      <c r="B168" s="38"/>
      <c r="C168" s="92"/>
      <c r="D168" s="108" t="s">
        <v>241</v>
      </c>
      <c r="E168" s="142" t="str">
        <f>IF(X132&gt;Z132,T132,IF(X132&lt;Z132,V132,"W87"))</f>
        <v>W87</v>
      </c>
      <c r="F168" s="43"/>
      <c r="G168" s="38"/>
      <c r="H168" s="157"/>
      <c r="I168" s="158"/>
      <c r="J168" s="159"/>
      <c r="K168" s="38"/>
      <c r="L168" s="38"/>
      <c r="M168" s="38"/>
      <c r="N168" s="38"/>
      <c r="O168" s="11"/>
      <c r="P168" s="71"/>
      <c r="Q168" s="56"/>
      <c r="R168" s="10"/>
      <c r="S168" s="10"/>
      <c r="T168" s="57"/>
      <c r="U168" s="11"/>
      <c r="V168" s="11"/>
      <c r="W168" s="11"/>
      <c r="X168" s="38"/>
      <c r="Y168" s="38"/>
      <c r="Z168" s="39"/>
    </row>
    <row r="169" spans="1:26" x14ac:dyDescent="0.35">
      <c r="A169" s="8"/>
      <c r="B169" s="38"/>
      <c r="C169" s="92"/>
      <c r="D169" s="108" t="s">
        <v>242</v>
      </c>
      <c r="E169" s="142" t="str">
        <f>IF(X130&gt;Z130,T130,IF(X130&lt;Z130,V130,"W88"))</f>
        <v>W88</v>
      </c>
      <c r="F169" s="43"/>
      <c r="G169" s="38"/>
      <c r="H169" s="157"/>
      <c r="I169" s="158"/>
      <c r="J169" s="159"/>
      <c r="K169" s="38"/>
      <c r="L169" s="38"/>
      <c r="M169" s="38"/>
      <c r="N169" s="38"/>
      <c r="O169" s="11"/>
      <c r="P169" s="71"/>
      <c r="Q169" s="56"/>
      <c r="R169" s="10"/>
      <c r="S169" s="10"/>
      <c r="T169" s="57"/>
      <c r="U169" s="11"/>
      <c r="V169" s="11"/>
      <c r="W169" s="11"/>
      <c r="X169" s="38"/>
      <c r="Y169" s="38"/>
      <c r="Z169" s="39"/>
    </row>
    <row r="170" spans="1:26" x14ac:dyDescent="0.3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11"/>
      <c r="P170" s="71"/>
      <c r="Q170" s="56"/>
      <c r="R170" s="10"/>
      <c r="S170" s="10"/>
      <c r="T170" s="57"/>
      <c r="U170" s="11"/>
      <c r="V170" s="11"/>
      <c r="W170" s="11"/>
      <c r="X170" s="38"/>
      <c r="Y170" s="38"/>
      <c r="Z170" s="39"/>
    </row>
    <row r="171" spans="1:26" x14ac:dyDescent="0.3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11"/>
      <c r="P171" s="71"/>
      <c r="Q171" s="56"/>
      <c r="R171" s="10"/>
      <c r="S171" s="10"/>
      <c r="T171" s="57"/>
      <c r="U171" s="11"/>
      <c r="V171" s="11"/>
      <c r="W171" s="11"/>
      <c r="X171" s="38"/>
      <c r="Y171" s="38"/>
      <c r="Z171" s="39"/>
    </row>
    <row r="172" spans="1:26" x14ac:dyDescent="0.35">
      <c r="A172" s="8" t="s">
        <v>79</v>
      </c>
      <c r="B172" s="38" t="s">
        <v>274</v>
      </c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11"/>
      <c r="P172" s="71"/>
      <c r="Q172" s="56"/>
      <c r="R172" s="10"/>
      <c r="S172" s="10"/>
      <c r="T172" s="57"/>
      <c r="U172" s="11"/>
      <c r="V172" s="11"/>
      <c r="W172" s="11"/>
      <c r="X172" s="38"/>
      <c r="Y172" s="38"/>
      <c r="Z172" s="39"/>
    </row>
    <row r="173" spans="1:26" x14ac:dyDescent="0.35">
      <c r="A173" s="8"/>
      <c r="B173" s="38" t="s">
        <v>275</v>
      </c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2" t="s">
        <v>70</v>
      </c>
      <c r="P173" s="55"/>
      <c r="Q173" s="56"/>
      <c r="R173" s="10"/>
      <c r="S173" s="10"/>
      <c r="T173" s="57"/>
      <c r="U173" s="57"/>
      <c r="V173" s="57"/>
      <c r="W173" s="57"/>
      <c r="X173" s="38"/>
      <c r="Y173" s="38"/>
      <c r="Z173" s="39"/>
    </row>
    <row r="174" spans="1:26" x14ac:dyDescent="0.35">
      <c r="A174" s="8"/>
      <c r="B174" s="38"/>
      <c r="C174" s="92"/>
      <c r="D174" s="108" t="s">
        <v>245</v>
      </c>
      <c r="E174" s="142" t="str">
        <f>IF(X157&gt;Z157,T157,IF(X157&lt;Z157,V157,"W89"))</f>
        <v>W89</v>
      </c>
      <c r="F174" s="43"/>
      <c r="G174" s="38"/>
      <c r="H174" s="157"/>
      <c r="I174" s="158"/>
      <c r="J174" s="159"/>
      <c r="K174" s="38"/>
      <c r="L174" s="38"/>
      <c r="M174" s="38"/>
      <c r="N174" s="38"/>
      <c r="O174" s="22" t="s">
        <v>48</v>
      </c>
      <c r="P174" s="55"/>
      <c r="Q174" s="56"/>
      <c r="R174" s="10"/>
      <c r="S174" s="10"/>
      <c r="T174" s="57"/>
      <c r="U174" s="57"/>
      <c r="V174" s="57"/>
      <c r="W174" s="57"/>
      <c r="X174" s="43"/>
      <c r="Y174" s="38"/>
      <c r="Z174" s="146" t="s">
        <v>268</v>
      </c>
    </row>
    <row r="175" spans="1:26" x14ac:dyDescent="0.35">
      <c r="A175" s="8"/>
      <c r="B175" s="38"/>
      <c r="C175" s="92"/>
      <c r="D175" s="108" t="s">
        <v>246</v>
      </c>
      <c r="E175" s="142" t="str">
        <f>IF(X156&gt;Z156,T156,IF(X156&lt;Z156,V156,"W90"))</f>
        <v>W90</v>
      </c>
      <c r="F175" s="43"/>
      <c r="G175" s="38"/>
      <c r="H175" s="157"/>
      <c r="I175" s="158"/>
      <c r="J175" s="159"/>
      <c r="K175" s="38"/>
      <c r="L175" s="38"/>
      <c r="M175" s="38"/>
      <c r="N175" s="38"/>
      <c r="O175" s="23"/>
      <c r="P175" s="24" t="s">
        <v>51</v>
      </c>
      <c r="Q175" s="25" t="s">
        <v>52</v>
      </c>
      <c r="R175" s="26" t="s">
        <v>53</v>
      </c>
      <c r="S175" s="26"/>
      <c r="T175" s="170"/>
      <c r="U175" s="170"/>
      <c r="V175" s="170"/>
      <c r="W175" s="170"/>
      <c r="X175" s="92" t="s">
        <v>138</v>
      </c>
      <c r="Y175" s="38"/>
      <c r="Z175" s="39"/>
    </row>
    <row r="176" spans="1:26" x14ac:dyDescent="0.35">
      <c r="A176" s="8"/>
      <c r="B176" s="38"/>
      <c r="C176" s="92"/>
      <c r="D176" s="108" t="s">
        <v>247</v>
      </c>
      <c r="E176" s="142" t="str">
        <f>IF(X158&gt;Z158,T158,IF(X158&lt;Z158,V158,"W91"))</f>
        <v>W91</v>
      </c>
      <c r="F176" s="43"/>
      <c r="G176" s="38"/>
      <c r="H176" s="157"/>
      <c r="I176" s="158"/>
      <c r="J176" s="159"/>
      <c r="K176" s="38"/>
      <c r="L176" s="38"/>
      <c r="M176" s="38"/>
      <c r="N176" s="38"/>
      <c r="O176" s="70">
        <v>97</v>
      </c>
      <c r="P176" s="119">
        <v>46212</v>
      </c>
      <c r="Q176" s="120">
        <v>0.91666666666666663</v>
      </c>
      <c r="R176" s="18"/>
      <c r="S176" s="18"/>
      <c r="T176" s="76" t="str">
        <f>E174</f>
        <v>W89</v>
      </c>
      <c r="U176" s="77" t="s">
        <v>10</v>
      </c>
      <c r="V176" s="18" t="str">
        <f>E175</f>
        <v>W90</v>
      </c>
      <c r="W176" s="76"/>
      <c r="X176" s="140"/>
      <c r="Y176" s="140" t="s">
        <v>10</v>
      </c>
      <c r="Z176" s="141"/>
    </row>
    <row r="177" spans="1:26" x14ac:dyDescent="0.35">
      <c r="A177" s="8"/>
      <c r="B177" s="38"/>
      <c r="C177" s="92"/>
      <c r="D177" s="108" t="s">
        <v>248</v>
      </c>
      <c r="E177" s="142" t="str">
        <f>IF(X159&gt;Z159,T159,IF(X159&lt;Z159,V159,"W92"))</f>
        <v>W92</v>
      </c>
      <c r="F177" s="43"/>
      <c r="G177" s="38"/>
      <c r="H177" s="157"/>
      <c r="I177" s="158"/>
      <c r="J177" s="159"/>
      <c r="K177" s="38"/>
      <c r="L177" s="38"/>
      <c r="M177" s="38"/>
      <c r="N177" s="38"/>
      <c r="O177" s="62">
        <v>98</v>
      </c>
      <c r="P177" s="117">
        <v>46213</v>
      </c>
      <c r="Q177" s="118">
        <v>0.875</v>
      </c>
      <c r="R177" s="73"/>
      <c r="S177" s="73"/>
      <c r="T177" s="74" t="str">
        <f>E178</f>
        <v>W93</v>
      </c>
      <c r="U177" s="75" t="s">
        <v>10</v>
      </c>
      <c r="V177" s="73" t="str">
        <f>E179</f>
        <v>W94</v>
      </c>
      <c r="W177" s="74"/>
      <c r="X177" s="140"/>
      <c r="Y177" s="140" t="s">
        <v>10</v>
      </c>
      <c r="Z177" s="141"/>
    </row>
    <row r="178" spans="1:26" x14ac:dyDescent="0.35">
      <c r="A178" s="8"/>
      <c r="B178" s="38"/>
      <c r="C178" s="92"/>
      <c r="D178" s="108" t="s">
        <v>249</v>
      </c>
      <c r="E178" s="142" t="str">
        <f>IF(X160&gt;Z160,T160,IF(X160&lt;Z160,V160,"W93"))</f>
        <v>W93</v>
      </c>
      <c r="F178" s="43"/>
      <c r="G178" s="38"/>
      <c r="H178" s="157"/>
      <c r="I178" s="158"/>
      <c r="J178" s="159"/>
      <c r="K178" s="38"/>
      <c r="L178" s="38"/>
      <c r="M178" s="38"/>
      <c r="N178" s="38"/>
      <c r="O178" s="66">
        <v>99</v>
      </c>
      <c r="P178" s="113">
        <v>46214</v>
      </c>
      <c r="Q178" s="114">
        <v>0.95833333333333337</v>
      </c>
      <c r="R178" s="67"/>
      <c r="S178" s="67"/>
      <c r="T178" s="68" t="str">
        <f>E176</f>
        <v>W91</v>
      </c>
      <c r="U178" s="69" t="s">
        <v>10</v>
      </c>
      <c r="V178" s="67" t="str">
        <f>E177</f>
        <v>W92</v>
      </c>
      <c r="W178" s="68"/>
      <c r="X178" s="140"/>
      <c r="Y178" s="140" t="s">
        <v>10</v>
      </c>
      <c r="Z178" s="141"/>
    </row>
    <row r="179" spans="1:26" x14ac:dyDescent="0.35">
      <c r="A179" s="8"/>
      <c r="B179" s="38"/>
      <c r="C179" s="92"/>
      <c r="D179" s="108" t="s">
        <v>250</v>
      </c>
      <c r="E179" s="142" t="str">
        <f>IF(X161&gt;Z161,T161,IF(X161&lt;Z161,V161,"W94"))</f>
        <v>W94</v>
      </c>
      <c r="F179" s="43"/>
      <c r="G179" s="38"/>
      <c r="H179" s="157"/>
      <c r="I179" s="158"/>
      <c r="J179" s="159"/>
      <c r="K179" s="38"/>
      <c r="L179" s="38"/>
      <c r="M179" s="38"/>
      <c r="N179" s="38"/>
      <c r="O179" s="147">
        <v>100</v>
      </c>
      <c r="P179" s="148">
        <v>46215</v>
      </c>
      <c r="Q179" s="149">
        <v>0.125</v>
      </c>
      <c r="R179" s="150"/>
      <c r="S179" s="150"/>
      <c r="T179" s="151" t="str">
        <f>E180</f>
        <v>W95</v>
      </c>
      <c r="U179" s="152" t="s">
        <v>10</v>
      </c>
      <c r="V179" s="150" t="str">
        <f>E181</f>
        <v>W96</v>
      </c>
      <c r="W179" s="151"/>
      <c r="X179" s="140"/>
      <c r="Y179" s="140" t="s">
        <v>10</v>
      </c>
      <c r="Z179" s="141"/>
    </row>
    <row r="180" spans="1:26" x14ac:dyDescent="0.35">
      <c r="A180" s="8"/>
      <c r="B180" s="38"/>
      <c r="C180" s="92"/>
      <c r="D180" s="108" t="s">
        <v>251</v>
      </c>
      <c r="E180" s="142" t="str">
        <f>IF(X162&gt;Z162,T162,IF(X162&lt;Z162,V162,"W95"))</f>
        <v>W95</v>
      </c>
      <c r="F180" s="43"/>
      <c r="G180" s="38"/>
      <c r="H180" s="157"/>
      <c r="I180" s="158"/>
      <c r="J180" s="159"/>
      <c r="K180" s="38"/>
      <c r="L180" s="38"/>
      <c r="M180" s="38"/>
      <c r="N180" s="38"/>
      <c r="O180" s="55"/>
      <c r="P180" s="22"/>
      <c r="Q180" s="56"/>
      <c r="R180" s="10"/>
      <c r="S180" s="10"/>
      <c r="T180" s="57"/>
      <c r="U180" s="57"/>
      <c r="V180" s="57"/>
      <c r="W180" s="57"/>
      <c r="X180" s="38"/>
      <c r="Y180" s="38"/>
      <c r="Z180" s="39"/>
    </row>
    <row r="181" spans="1:26" x14ac:dyDescent="0.35">
      <c r="A181" s="8"/>
      <c r="B181" s="38"/>
      <c r="C181" s="92"/>
      <c r="D181" s="108" t="s">
        <v>252</v>
      </c>
      <c r="E181" s="142" t="str">
        <f>IF(X163&gt;Z163,T163,IF(X163&lt;Z163,V163,"W96"))</f>
        <v>W96</v>
      </c>
      <c r="F181" s="43"/>
      <c r="G181" s="38"/>
      <c r="H181" s="157"/>
      <c r="I181" s="158"/>
      <c r="J181" s="159"/>
      <c r="K181" s="38"/>
      <c r="L181" s="38"/>
      <c r="M181" s="38"/>
      <c r="N181" s="38"/>
      <c r="O181" s="55"/>
      <c r="P181" s="22"/>
      <c r="Q181" s="56"/>
      <c r="R181" s="10"/>
      <c r="S181" s="10"/>
      <c r="T181" s="57"/>
      <c r="U181" s="57"/>
      <c r="V181" s="57"/>
      <c r="W181" s="57"/>
      <c r="X181" s="38"/>
      <c r="Y181" s="38"/>
      <c r="Z181" s="39"/>
    </row>
    <row r="182" spans="1:26" x14ac:dyDescent="0.35">
      <c r="A182" s="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2" t="s">
        <v>78</v>
      </c>
      <c r="P182" s="55"/>
      <c r="Q182" s="56"/>
      <c r="R182" s="10"/>
      <c r="S182" s="10"/>
      <c r="T182" s="57"/>
      <c r="U182" s="57"/>
      <c r="V182" s="57"/>
      <c r="W182" s="57"/>
      <c r="X182" s="38"/>
      <c r="Y182" s="38"/>
      <c r="Z182" s="39"/>
    </row>
    <row r="183" spans="1:26" x14ac:dyDescent="0.35">
      <c r="A183" s="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2" t="s">
        <v>48</v>
      </c>
      <c r="P183" s="55"/>
      <c r="Q183" s="56"/>
      <c r="R183" s="10"/>
      <c r="S183" s="10"/>
      <c r="T183" s="57"/>
      <c r="U183" s="57"/>
      <c r="V183" s="57"/>
      <c r="W183" s="57"/>
      <c r="X183" s="43"/>
      <c r="Y183" s="38"/>
      <c r="Z183" s="146" t="s">
        <v>268</v>
      </c>
    </row>
    <row r="184" spans="1:26" x14ac:dyDescent="0.35">
      <c r="A184" s="8" t="s">
        <v>81</v>
      </c>
      <c r="B184" s="38" t="s">
        <v>267</v>
      </c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24" t="s">
        <v>51</v>
      </c>
      <c r="Q184" s="25" t="s">
        <v>52</v>
      </c>
      <c r="R184" s="26" t="s">
        <v>53</v>
      </c>
      <c r="S184" s="26"/>
      <c r="T184" s="170"/>
      <c r="U184" s="170"/>
      <c r="V184" s="170"/>
      <c r="W184" s="170"/>
      <c r="X184" s="92" t="s">
        <v>138</v>
      </c>
      <c r="Y184" s="38"/>
      <c r="Z184" s="39"/>
    </row>
    <row r="185" spans="1:26" x14ac:dyDescent="0.35">
      <c r="A185" s="8"/>
      <c r="B185" s="38" t="s">
        <v>266</v>
      </c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70">
        <v>101</v>
      </c>
      <c r="P185" s="119">
        <v>46217</v>
      </c>
      <c r="Q185" s="120">
        <v>0.875</v>
      </c>
      <c r="R185" s="18"/>
      <c r="S185" s="18"/>
      <c r="T185" s="76" t="str">
        <f>E186</f>
        <v>W97</v>
      </c>
      <c r="U185" s="77" t="s">
        <v>10</v>
      </c>
      <c r="V185" s="18" t="str">
        <f>E187</f>
        <v>W98</v>
      </c>
      <c r="W185" s="76"/>
      <c r="X185" s="143"/>
      <c r="Y185" s="140" t="s">
        <v>10</v>
      </c>
      <c r="Z185" s="144"/>
    </row>
    <row r="186" spans="1:26" x14ac:dyDescent="0.35">
      <c r="A186" s="8"/>
      <c r="B186" s="38"/>
      <c r="C186" s="92"/>
      <c r="D186" s="108" t="s">
        <v>253</v>
      </c>
      <c r="E186" s="142" t="str">
        <f>IF(X176&gt;Z176,T176,IF(X176&lt;Z176,V176,"W97"))</f>
        <v>W97</v>
      </c>
      <c r="F186" s="43"/>
      <c r="G186" s="38"/>
      <c r="H186" s="157"/>
      <c r="I186" s="158"/>
      <c r="J186" s="159"/>
      <c r="K186" s="38"/>
      <c r="L186" s="38"/>
      <c r="M186" s="38"/>
      <c r="N186" s="38"/>
      <c r="O186" s="62">
        <v>102</v>
      </c>
      <c r="P186" s="117">
        <v>46218</v>
      </c>
      <c r="Q186" s="118">
        <v>0.875</v>
      </c>
      <c r="R186" s="73"/>
      <c r="S186" s="73"/>
      <c r="T186" s="74" t="str">
        <f>E188</f>
        <v>W99</v>
      </c>
      <c r="U186" s="75" t="s">
        <v>10</v>
      </c>
      <c r="V186" s="73" t="str">
        <f>E189</f>
        <v>W100</v>
      </c>
      <c r="W186" s="74"/>
      <c r="X186" s="143"/>
      <c r="Y186" s="140" t="s">
        <v>10</v>
      </c>
      <c r="Z186" s="144"/>
    </row>
    <row r="187" spans="1:26" x14ac:dyDescent="0.35">
      <c r="A187" s="8"/>
      <c r="B187" s="38"/>
      <c r="C187" s="92"/>
      <c r="D187" s="108" t="s">
        <v>254</v>
      </c>
      <c r="E187" s="142" t="str">
        <f>IF(X177&gt;Z177,T177,IF(X177&lt;Z177,V177,"W98"))</f>
        <v>W98</v>
      </c>
      <c r="F187" s="43"/>
      <c r="G187" s="38"/>
      <c r="H187" s="157"/>
      <c r="I187" s="158"/>
      <c r="J187" s="159"/>
      <c r="K187" s="38"/>
      <c r="L187" s="38"/>
      <c r="M187" s="38"/>
      <c r="N187" s="38"/>
      <c r="O187" s="55"/>
      <c r="P187" s="22"/>
      <c r="Q187" s="56"/>
      <c r="R187" s="10"/>
      <c r="S187" s="10"/>
      <c r="T187" s="57"/>
      <c r="U187" s="57"/>
      <c r="V187" s="57"/>
      <c r="W187" s="57"/>
      <c r="X187" s="38"/>
      <c r="Y187" s="38"/>
      <c r="Z187" s="39"/>
    </row>
    <row r="188" spans="1:26" x14ac:dyDescent="0.35">
      <c r="A188" s="8"/>
      <c r="B188" s="38"/>
      <c r="C188" s="92"/>
      <c r="D188" s="108" t="s">
        <v>255</v>
      </c>
      <c r="E188" s="142" t="str">
        <f>IF(X178&gt;Z178,T178,IF(X178&lt;Z178,V178,"W99"))</f>
        <v>W99</v>
      </c>
      <c r="F188" s="43"/>
      <c r="G188" s="38"/>
      <c r="H188" s="157"/>
      <c r="I188" s="158"/>
      <c r="J188" s="159"/>
      <c r="K188" s="38"/>
      <c r="L188" s="38"/>
      <c r="M188" s="38"/>
      <c r="N188" s="38"/>
      <c r="O188" s="55"/>
      <c r="P188" s="22"/>
      <c r="Q188" s="56"/>
      <c r="R188" s="10"/>
      <c r="S188" s="10"/>
      <c r="T188" s="57"/>
      <c r="U188" s="57"/>
      <c r="V188" s="57"/>
      <c r="W188" s="57"/>
      <c r="X188" s="38"/>
      <c r="Y188" s="38"/>
      <c r="Z188" s="39"/>
    </row>
    <row r="189" spans="1:26" x14ac:dyDescent="0.35">
      <c r="A189" s="8"/>
      <c r="B189" s="38"/>
      <c r="C189" s="92"/>
      <c r="D189" s="108" t="s">
        <v>256</v>
      </c>
      <c r="E189" s="142" t="str">
        <f>IF(X179&gt;Z179,T179,IF(X179&lt;Z179,V179,"W100"))</f>
        <v>W100</v>
      </c>
      <c r="F189" s="43"/>
      <c r="G189" s="38"/>
      <c r="H189" s="157"/>
      <c r="I189" s="158"/>
      <c r="J189" s="159"/>
      <c r="K189" s="38"/>
      <c r="L189" s="38"/>
      <c r="M189" s="38"/>
      <c r="N189" s="38"/>
      <c r="O189" s="22" t="s">
        <v>106</v>
      </c>
      <c r="P189" s="55"/>
      <c r="Q189" s="56"/>
      <c r="R189" s="10"/>
      <c r="S189" s="10"/>
      <c r="T189" s="57"/>
      <c r="U189" s="57"/>
      <c r="V189" s="57"/>
      <c r="W189" s="57"/>
      <c r="X189" s="38"/>
      <c r="Y189" s="38"/>
      <c r="Z189" s="39"/>
    </row>
    <row r="190" spans="1:26" x14ac:dyDescent="0.35">
      <c r="A190" s="8"/>
      <c r="B190" s="38"/>
      <c r="C190" s="38"/>
      <c r="D190" s="29"/>
      <c r="E190" s="78"/>
      <c r="F190" s="43"/>
      <c r="G190" s="38"/>
      <c r="H190" s="47"/>
      <c r="I190" s="47"/>
      <c r="J190" s="47"/>
      <c r="K190" s="38"/>
      <c r="L190" s="38"/>
      <c r="M190" s="38"/>
      <c r="N190" s="38"/>
      <c r="O190" s="22" t="s">
        <v>48</v>
      </c>
      <c r="P190" s="55"/>
      <c r="Q190" s="56"/>
      <c r="R190" s="10"/>
      <c r="S190" s="10"/>
      <c r="T190" s="57"/>
      <c r="U190" s="57"/>
      <c r="V190" s="57"/>
      <c r="W190" s="57"/>
      <c r="X190" s="43"/>
      <c r="Y190" s="38"/>
      <c r="Z190" s="146" t="s">
        <v>268</v>
      </c>
    </row>
    <row r="191" spans="1:26" x14ac:dyDescent="0.35">
      <c r="A191" s="8"/>
      <c r="B191" s="38"/>
      <c r="C191" s="38"/>
      <c r="D191" s="29"/>
      <c r="E191" s="78"/>
      <c r="F191" s="43"/>
      <c r="G191" s="38"/>
      <c r="H191" s="47"/>
      <c r="I191" s="47"/>
      <c r="J191" s="47"/>
      <c r="K191" s="38"/>
      <c r="L191" s="38"/>
      <c r="M191" s="38"/>
      <c r="N191" s="38"/>
      <c r="O191" s="23"/>
      <c r="P191" s="24" t="s">
        <v>51</v>
      </c>
      <c r="Q191" s="25" t="s">
        <v>52</v>
      </c>
      <c r="R191" s="26" t="s">
        <v>53</v>
      </c>
      <c r="S191" s="26"/>
      <c r="T191" s="170"/>
      <c r="U191" s="170"/>
      <c r="V191" s="170"/>
      <c r="W191" s="170"/>
      <c r="X191" s="92" t="s">
        <v>138</v>
      </c>
      <c r="Y191" s="38"/>
      <c r="Z191" s="39"/>
    </row>
    <row r="192" spans="1:26" x14ac:dyDescent="0.35">
      <c r="A192" s="7" t="s">
        <v>89</v>
      </c>
      <c r="B192" s="31" t="s">
        <v>82</v>
      </c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70">
        <v>103</v>
      </c>
      <c r="P192" s="119">
        <v>46221</v>
      </c>
      <c r="Q192" s="120">
        <v>0.66666666666666663</v>
      </c>
      <c r="R192" s="18"/>
      <c r="S192" s="18"/>
      <c r="T192" s="76" t="str">
        <f>IF(X185&lt;Z185,T185,IF(X185&gt;Z185,V185,"V101"))</f>
        <v>V101</v>
      </c>
      <c r="U192" s="77" t="s">
        <v>10</v>
      </c>
      <c r="V192" s="18" t="str">
        <f>IF(X186&lt;Z186,T186,IF(X186&gt;Z186,V186,"V102"))</f>
        <v>V102</v>
      </c>
      <c r="W192" s="76"/>
      <c r="X192" s="143"/>
      <c r="Y192" s="140" t="s">
        <v>10</v>
      </c>
      <c r="Z192" s="144"/>
    </row>
    <row r="193" spans="1:26" x14ac:dyDescent="0.35">
      <c r="A193" s="7"/>
      <c r="B193" s="31" t="s">
        <v>137</v>
      </c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79"/>
      <c r="P193" s="121"/>
      <c r="Q193" s="118"/>
      <c r="R193" s="73"/>
      <c r="S193" s="73"/>
      <c r="T193" s="74"/>
      <c r="U193" s="74"/>
      <c r="V193" s="74"/>
      <c r="W193" s="74"/>
      <c r="X193" s="38"/>
      <c r="Y193" s="38"/>
      <c r="Z193" s="39"/>
    </row>
    <row r="194" spans="1:26" x14ac:dyDescent="0.35">
      <c r="A194" s="8"/>
      <c r="B194" s="31" t="s">
        <v>127</v>
      </c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55"/>
      <c r="P194" s="22"/>
      <c r="Q194" s="56"/>
      <c r="R194" s="10"/>
      <c r="S194" s="10"/>
      <c r="T194" s="57"/>
      <c r="U194" s="57"/>
      <c r="V194" s="57"/>
      <c r="W194" s="57"/>
      <c r="X194" s="38"/>
      <c r="Y194" s="38"/>
      <c r="Z194" s="39"/>
    </row>
    <row r="195" spans="1:26" x14ac:dyDescent="0.35">
      <c r="A195" s="8"/>
      <c r="B195" s="29" t="s">
        <v>83</v>
      </c>
      <c r="C195" s="38" t="s">
        <v>84</v>
      </c>
      <c r="D195" s="160" t="str">
        <f>IF(X199&gt;Z199,T199,IF(X199&lt;Z199,V199,"W104"))</f>
        <v>W104</v>
      </c>
      <c r="E195" s="162"/>
      <c r="F195" s="38"/>
      <c r="G195" s="38"/>
      <c r="H195" s="157"/>
      <c r="I195" s="158"/>
      <c r="J195" s="159"/>
      <c r="K195" s="38"/>
      <c r="L195" s="38"/>
      <c r="M195" s="38"/>
      <c r="N195" s="38"/>
      <c r="O195" s="55"/>
      <c r="P195" s="22"/>
      <c r="Q195" s="56"/>
      <c r="R195" s="10"/>
      <c r="S195" s="10"/>
      <c r="T195" s="57"/>
      <c r="U195" s="57"/>
      <c r="V195" s="57"/>
      <c r="W195" s="57"/>
      <c r="X195" s="38"/>
      <c r="Y195" s="38"/>
      <c r="Z195" s="39"/>
    </row>
    <row r="196" spans="1:26" x14ac:dyDescent="0.35">
      <c r="A196" s="8"/>
      <c r="B196" s="38"/>
      <c r="C196" s="38" t="s">
        <v>85</v>
      </c>
      <c r="D196" s="160" t="str">
        <f>IF(X199&lt;Z199,T199,IF(X199&gt;Z199,V199,"V104"))</f>
        <v>V104</v>
      </c>
      <c r="E196" s="162"/>
      <c r="F196" s="38"/>
      <c r="G196" s="38"/>
      <c r="H196" s="157"/>
      <c r="I196" s="158"/>
      <c r="J196" s="159"/>
      <c r="K196" s="38"/>
      <c r="L196" s="38"/>
      <c r="M196" s="38"/>
      <c r="N196" s="38"/>
      <c r="O196" s="22" t="s">
        <v>80</v>
      </c>
      <c r="P196" s="55"/>
      <c r="Q196" s="56"/>
      <c r="R196" s="10"/>
      <c r="S196" s="10"/>
      <c r="T196" s="57"/>
      <c r="U196" s="57"/>
      <c r="V196" s="57"/>
      <c r="W196" s="57"/>
      <c r="X196" s="38"/>
      <c r="Y196" s="38"/>
      <c r="Z196" s="39"/>
    </row>
    <row r="197" spans="1:26" x14ac:dyDescent="0.35">
      <c r="A197" s="8"/>
      <c r="B197" s="38"/>
      <c r="C197" s="38" t="s">
        <v>87</v>
      </c>
      <c r="D197" s="160" t="str">
        <f>IF(X192&gt;Z192,T192,IF(X192&lt;Z192,V192,"W103"))</f>
        <v>W103</v>
      </c>
      <c r="E197" s="162"/>
      <c r="F197" s="38"/>
      <c r="G197" s="38"/>
      <c r="H197" s="157"/>
      <c r="I197" s="158"/>
      <c r="J197" s="159"/>
      <c r="K197" s="38"/>
      <c r="L197" s="38"/>
      <c r="M197" s="38"/>
      <c r="N197" s="38"/>
      <c r="O197" s="22" t="s">
        <v>48</v>
      </c>
      <c r="P197" s="55"/>
      <c r="Q197" s="56"/>
      <c r="R197" s="10"/>
      <c r="S197" s="10"/>
      <c r="T197" s="57"/>
      <c r="U197" s="57"/>
      <c r="V197" s="57"/>
      <c r="W197" s="57"/>
      <c r="X197" s="43"/>
      <c r="Y197" s="38"/>
      <c r="Z197" s="146" t="s">
        <v>268</v>
      </c>
    </row>
    <row r="198" spans="1:26" x14ac:dyDescent="0.35">
      <c r="A198" s="8"/>
      <c r="B198" s="38"/>
      <c r="C198" s="38" t="s">
        <v>88</v>
      </c>
      <c r="D198" s="160" t="str">
        <f>IF(X192&lt;Z192,T192,IF(X192&gt;Z192,V192,"V103"))</f>
        <v>V103</v>
      </c>
      <c r="E198" s="162"/>
      <c r="F198" s="38"/>
      <c r="G198" s="38"/>
      <c r="H198" s="157"/>
      <c r="I198" s="158"/>
      <c r="J198" s="159"/>
      <c r="K198" s="38"/>
      <c r="L198" s="38"/>
      <c r="M198" s="38"/>
      <c r="N198" s="38"/>
      <c r="O198" s="23"/>
      <c r="P198" s="24" t="s">
        <v>51</v>
      </c>
      <c r="Q198" s="25" t="s">
        <v>52</v>
      </c>
      <c r="R198" s="26" t="s">
        <v>53</v>
      </c>
      <c r="S198" s="26"/>
      <c r="T198" s="170"/>
      <c r="U198" s="170"/>
      <c r="V198" s="170"/>
      <c r="W198" s="170"/>
      <c r="X198" s="92" t="s">
        <v>138</v>
      </c>
      <c r="Y198" s="38"/>
      <c r="Z198" s="39"/>
    </row>
    <row r="199" spans="1:26" x14ac:dyDescent="0.35">
      <c r="A199" s="8"/>
      <c r="B199" s="38"/>
      <c r="C199" s="38"/>
      <c r="D199" s="81"/>
      <c r="E199" s="81"/>
      <c r="F199" s="38"/>
      <c r="G199" s="38"/>
      <c r="H199" s="47"/>
      <c r="I199" s="47"/>
      <c r="J199" s="47"/>
      <c r="K199" s="38"/>
      <c r="L199" s="38"/>
      <c r="M199" s="38"/>
      <c r="N199" s="38"/>
      <c r="O199" s="70">
        <v>104</v>
      </c>
      <c r="P199" s="119">
        <v>46222</v>
      </c>
      <c r="Q199" s="120">
        <v>0.66666666666666663</v>
      </c>
      <c r="R199" s="18"/>
      <c r="S199" s="18"/>
      <c r="T199" s="76" t="str">
        <f>IF(X185&gt;Z185,T185,IF(X185&lt;Z185,V185,"W101"))</f>
        <v>W101</v>
      </c>
      <c r="U199" s="77" t="s">
        <v>10</v>
      </c>
      <c r="V199" s="18" t="str">
        <f>IF(X186&gt;Z186,T186,IF(X186&lt;Z186,V186,"W102"))</f>
        <v>W102</v>
      </c>
      <c r="W199" s="76"/>
      <c r="X199" s="143"/>
      <c r="Y199" s="140" t="s">
        <v>10</v>
      </c>
      <c r="Z199" s="145"/>
    </row>
    <row r="200" spans="1:26" x14ac:dyDescent="0.35">
      <c r="A200" s="8"/>
      <c r="B200" s="38"/>
      <c r="C200" s="81"/>
      <c r="D200" s="81"/>
      <c r="E200" s="81"/>
      <c r="F200" s="81"/>
      <c r="G200" s="38"/>
      <c r="H200" s="47"/>
      <c r="I200" s="47"/>
      <c r="J200" s="47"/>
      <c r="K200" s="38"/>
      <c r="L200" s="38"/>
      <c r="M200" s="38"/>
      <c r="N200" s="38"/>
      <c r="O200" s="79"/>
      <c r="P200" s="80"/>
      <c r="Q200" s="72"/>
      <c r="R200" s="73"/>
      <c r="S200" s="73"/>
      <c r="T200" s="74"/>
      <c r="U200" s="74"/>
      <c r="V200" s="74"/>
      <c r="W200" s="74"/>
      <c r="X200" s="38"/>
      <c r="Y200" s="38"/>
      <c r="Z200" s="39"/>
    </row>
    <row r="201" spans="1:26" x14ac:dyDescent="0.35">
      <c r="A201" s="8"/>
      <c r="B201" s="38"/>
      <c r="C201" s="81"/>
      <c r="D201" s="81"/>
      <c r="E201" s="81"/>
      <c r="F201" s="81"/>
      <c r="G201" s="38"/>
      <c r="H201" s="47"/>
      <c r="I201" s="47"/>
      <c r="J201" s="47"/>
      <c r="K201" s="38"/>
      <c r="L201" s="38"/>
      <c r="M201" s="38"/>
      <c r="N201" s="38"/>
      <c r="O201" s="55"/>
      <c r="P201" s="22"/>
      <c r="Q201" s="56"/>
      <c r="R201" s="10"/>
      <c r="S201" s="10"/>
      <c r="T201" s="57"/>
      <c r="U201" s="57"/>
      <c r="V201" s="57"/>
      <c r="W201" s="57"/>
      <c r="X201" s="38"/>
      <c r="Y201" s="38"/>
      <c r="Z201" s="39"/>
    </row>
    <row r="202" spans="1:26" x14ac:dyDescent="0.35">
      <c r="A202" s="8"/>
      <c r="B202" s="38"/>
      <c r="C202" s="81"/>
      <c r="D202" s="81"/>
      <c r="E202" s="81"/>
      <c r="F202" s="81"/>
      <c r="G202" s="38"/>
      <c r="H202" s="47"/>
      <c r="I202" s="47"/>
      <c r="J202" s="47"/>
      <c r="K202" s="38"/>
      <c r="L202" s="38"/>
      <c r="M202" s="38"/>
      <c r="N202" s="38"/>
      <c r="O202" s="55"/>
      <c r="P202" s="22"/>
      <c r="Q202" s="56"/>
      <c r="R202" s="92" t="s">
        <v>86</v>
      </c>
      <c r="S202" s="10"/>
      <c r="T202" s="57"/>
      <c r="U202" s="57"/>
      <c r="V202" s="57"/>
      <c r="W202" s="57"/>
      <c r="X202" s="44">
        <f>SUM(X156:X199)+SUM(Z156:Z199)</f>
        <v>0</v>
      </c>
      <c r="Y202" s="38"/>
      <c r="Z202" s="39"/>
    </row>
    <row r="203" spans="1:26" x14ac:dyDescent="0.35">
      <c r="A203" s="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55"/>
      <c r="P203" s="22"/>
      <c r="Q203" s="56"/>
      <c r="R203" s="10"/>
      <c r="S203" s="10"/>
      <c r="T203" s="57"/>
      <c r="U203" s="57"/>
      <c r="V203" s="57"/>
      <c r="W203" s="38"/>
      <c r="X203" s="38"/>
      <c r="Y203" s="38"/>
      <c r="Z203" s="39"/>
    </row>
    <row r="204" spans="1:26" x14ac:dyDescent="0.35">
      <c r="A204" s="7" t="s">
        <v>93</v>
      </c>
      <c r="B204" s="38" t="s">
        <v>90</v>
      </c>
      <c r="C204" s="38"/>
      <c r="D204" s="38"/>
      <c r="E204" s="38"/>
      <c r="F204" s="38"/>
      <c r="G204" s="38"/>
      <c r="H204" s="133"/>
      <c r="I204" s="134" t="s">
        <v>10</v>
      </c>
      <c r="J204" s="135"/>
      <c r="K204" s="97">
        <f>IF(H204&gt;J204,1,IF(H204&lt;J204,2,3))</f>
        <v>3</v>
      </c>
      <c r="L204" s="38"/>
      <c r="M204" s="49"/>
      <c r="N204" s="46"/>
      <c r="O204" s="105">
        <f>M204+N204</f>
        <v>0</v>
      </c>
      <c r="P204" s="22"/>
      <c r="Q204" s="56"/>
      <c r="R204" s="10"/>
      <c r="S204" s="10"/>
      <c r="T204" s="57"/>
      <c r="U204" s="57"/>
      <c r="V204" s="57"/>
      <c r="W204" s="38"/>
      <c r="X204" s="38"/>
      <c r="Y204" s="38"/>
      <c r="Z204" s="39"/>
    </row>
    <row r="205" spans="1:26" x14ac:dyDescent="0.35">
      <c r="A205" s="7"/>
      <c r="B205" s="38" t="s">
        <v>264</v>
      </c>
      <c r="C205" s="38"/>
      <c r="D205" s="38"/>
      <c r="E205" s="38"/>
      <c r="F205" s="38"/>
      <c r="G205" s="38"/>
      <c r="H205" s="43"/>
      <c r="I205" s="43"/>
      <c r="J205" s="43"/>
      <c r="K205" s="43"/>
      <c r="L205" s="38"/>
      <c r="M205" s="38"/>
      <c r="N205" s="38"/>
      <c r="O205" s="38"/>
      <c r="P205" s="22"/>
      <c r="Q205" s="56"/>
      <c r="R205" s="10"/>
      <c r="S205" s="10"/>
      <c r="T205" s="57"/>
      <c r="U205" s="57"/>
      <c r="V205" s="57"/>
      <c r="W205" s="38"/>
      <c r="X205" s="38"/>
      <c r="Y205" s="38"/>
      <c r="Z205" s="39"/>
    </row>
    <row r="206" spans="1:26" x14ac:dyDescent="0.35">
      <c r="A206" s="7"/>
      <c r="B206" s="38"/>
      <c r="C206" s="38"/>
      <c r="D206" s="38"/>
      <c r="E206" s="38"/>
      <c r="F206" s="38"/>
      <c r="G206" s="38"/>
      <c r="H206" s="43"/>
      <c r="I206" s="43"/>
      <c r="J206" s="43"/>
      <c r="K206" s="43"/>
      <c r="L206" s="38"/>
      <c r="M206" s="38"/>
      <c r="N206" s="82"/>
      <c r="O206" s="38"/>
      <c r="P206" s="22"/>
      <c r="Q206" s="56"/>
      <c r="R206" s="10"/>
      <c r="S206" s="10"/>
      <c r="T206" s="57"/>
      <c r="U206" s="57"/>
      <c r="V206" s="57"/>
      <c r="W206" s="38"/>
      <c r="X206" s="38"/>
      <c r="Y206" s="38"/>
      <c r="Z206" s="39"/>
    </row>
    <row r="207" spans="1:26" x14ac:dyDescent="0.35">
      <c r="A207" s="7" t="s">
        <v>95</v>
      </c>
      <c r="B207" s="38" t="s">
        <v>91</v>
      </c>
      <c r="C207" s="38"/>
      <c r="D207" s="38"/>
      <c r="E207" s="38"/>
      <c r="F207" s="38"/>
      <c r="G207" s="38"/>
      <c r="H207" s="133"/>
      <c r="I207" s="134" t="s">
        <v>10</v>
      </c>
      <c r="J207" s="135"/>
      <c r="K207" s="97">
        <f>IF(H207&gt;J207,1,IF(H207&lt;J207,2,3))</f>
        <v>3</v>
      </c>
      <c r="L207" s="38"/>
      <c r="M207" s="49"/>
      <c r="N207" s="46"/>
      <c r="O207" s="105">
        <f>M207+N207</f>
        <v>0</v>
      </c>
      <c r="P207" s="22"/>
      <c r="Q207" s="56"/>
      <c r="R207" s="10"/>
      <c r="S207" s="10"/>
      <c r="T207" s="57"/>
      <c r="U207" s="57"/>
      <c r="V207" s="57"/>
      <c r="W207" s="38"/>
      <c r="X207" s="38"/>
      <c r="Y207" s="38"/>
      <c r="Z207" s="39"/>
    </row>
    <row r="208" spans="1:26" x14ac:dyDescent="0.35">
      <c r="A208" s="7"/>
      <c r="B208" s="38" t="s">
        <v>264</v>
      </c>
      <c r="C208" s="38"/>
      <c r="D208" s="38"/>
      <c r="E208" s="38"/>
      <c r="F208" s="38"/>
      <c r="G208" s="38"/>
      <c r="H208" s="43"/>
      <c r="I208" s="43"/>
      <c r="J208" s="43"/>
      <c r="K208" s="43"/>
      <c r="L208" s="38"/>
      <c r="M208" s="38"/>
      <c r="N208" s="82"/>
      <c r="O208" s="38"/>
      <c r="P208" s="22"/>
      <c r="Q208" s="56"/>
      <c r="R208" s="10"/>
      <c r="S208" s="10"/>
      <c r="T208" s="57"/>
      <c r="U208" s="57"/>
      <c r="V208" s="57"/>
      <c r="W208" s="38"/>
      <c r="X208" s="38"/>
      <c r="Y208" s="38"/>
      <c r="Z208" s="39"/>
    </row>
    <row r="209" spans="1:26" x14ac:dyDescent="0.35">
      <c r="A209" s="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43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9"/>
    </row>
    <row r="210" spans="1:26" x14ac:dyDescent="0.35">
      <c r="A210" s="28" t="s">
        <v>92</v>
      </c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9"/>
    </row>
    <row r="211" spans="1:26" x14ac:dyDescent="0.35">
      <c r="A211" s="7" t="s">
        <v>136</v>
      </c>
      <c r="B211" s="31" t="s">
        <v>94</v>
      </c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9"/>
    </row>
    <row r="212" spans="1:26" x14ac:dyDescent="0.35">
      <c r="A212" s="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9"/>
    </row>
    <row r="213" spans="1:26" x14ac:dyDescent="0.35">
      <c r="A213" s="8"/>
      <c r="B213" s="38"/>
      <c r="C213" s="38"/>
      <c r="D213" s="160"/>
      <c r="E213" s="161"/>
      <c r="F213" s="162"/>
      <c r="G213" s="38"/>
      <c r="H213" s="157"/>
      <c r="I213" s="158"/>
      <c r="J213" s="159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9"/>
    </row>
    <row r="214" spans="1:26" x14ac:dyDescent="0.35">
      <c r="A214" s="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9"/>
    </row>
    <row r="215" spans="1:26" x14ac:dyDescent="0.35">
      <c r="A215" s="7" t="s">
        <v>135</v>
      </c>
      <c r="B215" s="31" t="s">
        <v>96</v>
      </c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9"/>
    </row>
    <row r="216" spans="1:26" x14ac:dyDescent="0.35">
      <c r="A216" s="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9"/>
    </row>
    <row r="217" spans="1:26" x14ac:dyDescent="0.35">
      <c r="A217" s="8"/>
      <c r="B217" s="38"/>
      <c r="C217" s="38"/>
      <c r="D217" s="160"/>
      <c r="E217" s="161"/>
      <c r="F217" s="162"/>
      <c r="G217" s="38"/>
      <c r="H217" s="157"/>
      <c r="I217" s="158"/>
      <c r="J217" s="159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9"/>
    </row>
    <row r="218" spans="1:26" x14ac:dyDescent="0.35">
      <c r="A218" s="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/>
      <c r="X218" s="38"/>
      <c r="Y218" s="38"/>
      <c r="Z218" s="39"/>
    </row>
    <row r="219" spans="1:26" x14ac:dyDescent="0.35">
      <c r="A219" s="8" t="s">
        <v>257</v>
      </c>
      <c r="B219" s="38" t="s">
        <v>134</v>
      </c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9"/>
    </row>
    <row r="220" spans="1:26" x14ac:dyDescent="0.35">
      <c r="A220" s="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9"/>
    </row>
    <row r="221" spans="1:26" x14ac:dyDescent="0.35">
      <c r="A221" s="8"/>
      <c r="B221" s="38"/>
      <c r="C221" s="38"/>
      <c r="D221" s="160"/>
      <c r="E221" s="161"/>
      <c r="F221" s="162"/>
      <c r="G221" s="38"/>
      <c r="H221" s="157"/>
      <c r="I221" s="158"/>
      <c r="J221" s="159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9"/>
    </row>
    <row r="222" spans="1:26" x14ac:dyDescent="0.35">
      <c r="A222" s="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9"/>
    </row>
    <row r="223" spans="1:26" x14ac:dyDescent="0.35">
      <c r="A223" s="7" t="s">
        <v>260</v>
      </c>
      <c r="B223" s="31" t="s">
        <v>128</v>
      </c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9"/>
    </row>
    <row r="224" spans="1:26" x14ac:dyDescent="0.35">
      <c r="A224" s="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9"/>
    </row>
    <row r="225" spans="1:26" x14ac:dyDescent="0.35">
      <c r="A225" s="8"/>
      <c r="B225" s="38"/>
      <c r="C225" s="38"/>
      <c r="D225" s="160"/>
      <c r="E225" s="161"/>
      <c r="F225" s="162"/>
      <c r="G225" s="38"/>
      <c r="H225" s="157"/>
      <c r="I225" s="158"/>
      <c r="J225" s="159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9"/>
    </row>
    <row r="226" spans="1:26" x14ac:dyDescent="0.35">
      <c r="A226" s="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9"/>
    </row>
    <row r="227" spans="1:26" x14ac:dyDescent="0.35">
      <c r="A227" s="7" t="s">
        <v>258</v>
      </c>
      <c r="B227" s="31" t="s">
        <v>97</v>
      </c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9"/>
    </row>
    <row r="228" spans="1:26" x14ac:dyDescent="0.35">
      <c r="A228" s="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9"/>
    </row>
    <row r="229" spans="1:26" x14ac:dyDescent="0.35">
      <c r="A229" s="8"/>
      <c r="B229" s="38"/>
      <c r="C229" s="38"/>
      <c r="D229" s="160"/>
      <c r="E229" s="161"/>
      <c r="F229" s="162"/>
      <c r="G229" s="38"/>
      <c r="H229" s="157"/>
      <c r="I229" s="158"/>
      <c r="J229" s="159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9"/>
    </row>
    <row r="230" spans="1:26" x14ac:dyDescent="0.35">
      <c r="A230" s="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9"/>
    </row>
    <row r="231" spans="1:26" x14ac:dyDescent="0.35">
      <c r="A231" s="7" t="s">
        <v>259</v>
      </c>
      <c r="B231" s="31" t="s">
        <v>131</v>
      </c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9"/>
    </row>
    <row r="232" spans="1:26" x14ac:dyDescent="0.35">
      <c r="A232" s="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9"/>
    </row>
    <row r="233" spans="1:26" x14ac:dyDescent="0.35">
      <c r="A233" s="8"/>
      <c r="B233" s="38"/>
      <c r="C233" s="38"/>
      <c r="D233" s="160"/>
      <c r="E233" s="161"/>
      <c r="F233" s="162"/>
      <c r="G233" s="38"/>
      <c r="H233" s="157"/>
      <c r="I233" s="158"/>
      <c r="J233" s="159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9"/>
    </row>
    <row r="234" spans="1:26" x14ac:dyDescent="0.35">
      <c r="A234" s="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9"/>
    </row>
    <row r="235" spans="1:26" x14ac:dyDescent="0.35">
      <c r="A235" s="7" t="s">
        <v>261</v>
      </c>
      <c r="B235" s="38" t="s">
        <v>98</v>
      </c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9"/>
    </row>
    <row r="236" spans="1:26" x14ac:dyDescent="0.35">
      <c r="A236" s="8"/>
      <c r="B236" s="122" t="s">
        <v>99</v>
      </c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9"/>
    </row>
    <row r="237" spans="1:26" x14ac:dyDescent="0.35">
      <c r="A237" s="8"/>
      <c r="B237" s="38" t="s">
        <v>129</v>
      </c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9"/>
    </row>
    <row r="238" spans="1:26" x14ac:dyDescent="0.35">
      <c r="A238" s="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92" t="s">
        <v>100</v>
      </c>
      <c r="M238" s="92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9"/>
    </row>
    <row r="239" spans="1:26" x14ac:dyDescent="0.35">
      <c r="A239" s="8"/>
      <c r="B239" s="38"/>
      <c r="C239" s="38"/>
      <c r="D239" s="160"/>
      <c r="E239" s="161"/>
      <c r="F239" s="162"/>
      <c r="G239" s="38"/>
      <c r="H239" s="157"/>
      <c r="I239" s="158"/>
      <c r="J239" s="159"/>
      <c r="K239" s="38"/>
      <c r="L239" s="38"/>
      <c r="M239" s="38"/>
      <c r="N239" s="38"/>
      <c r="O239" s="44">
        <f>H106+X202</f>
        <v>0</v>
      </c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9"/>
    </row>
    <row r="240" spans="1:26" x14ac:dyDescent="0.35">
      <c r="A240" s="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9"/>
    </row>
    <row r="241" spans="1:26" x14ac:dyDescent="0.35">
      <c r="A241" s="7" t="s">
        <v>262</v>
      </c>
      <c r="B241" s="31" t="s">
        <v>101</v>
      </c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9"/>
    </row>
    <row r="242" spans="1:26" x14ac:dyDescent="0.35">
      <c r="A242" s="8"/>
      <c r="B242" s="31" t="s">
        <v>130</v>
      </c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9"/>
    </row>
    <row r="243" spans="1:26" x14ac:dyDescent="0.35">
      <c r="A243" s="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9"/>
    </row>
    <row r="244" spans="1:26" x14ac:dyDescent="0.35">
      <c r="A244" s="8"/>
      <c r="B244" s="38"/>
      <c r="C244" s="38"/>
      <c r="D244" s="160"/>
      <c r="E244" s="161"/>
      <c r="F244" s="162"/>
      <c r="G244" s="38"/>
      <c r="H244" s="157"/>
      <c r="I244" s="158"/>
      <c r="J244" s="159"/>
      <c r="K244" s="38"/>
      <c r="L244" s="38"/>
      <c r="M244" s="38"/>
      <c r="N244" s="38"/>
      <c r="O244" s="44">
        <f>SUM(H114:H198)+SUM(H212:H244)+O204+O207</f>
        <v>0</v>
      </c>
      <c r="P244" s="29" t="s">
        <v>102</v>
      </c>
      <c r="Q244" s="30">
        <f>O106+O244</f>
        <v>0</v>
      </c>
      <c r="R244" s="38"/>
      <c r="S244" s="38" t="s">
        <v>263</v>
      </c>
      <c r="T244" s="38"/>
      <c r="U244" s="38"/>
      <c r="V244" s="38"/>
      <c r="W244" s="38"/>
      <c r="X244" s="38"/>
      <c r="Y244" s="38"/>
      <c r="Z244" s="39"/>
    </row>
    <row r="245" spans="1:26" x14ac:dyDescent="0.35">
      <c r="A245" s="8"/>
      <c r="B245" s="38"/>
      <c r="C245" s="38"/>
      <c r="D245" s="38"/>
      <c r="E245" s="38"/>
      <c r="F245" s="38"/>
      <c r="G245" s="38"/>
      <c r="H245" s="47"/>
      <c r="I245" s="47"/>
      <c r="J245" s="47"/>
      <c r="K245" s="38"/>
      <c r="L245" s="38"/>
      <c r="M245" s="38"/>
      <c r="N245" s="38"/>
      <c r="O245" s="38"/>
      <c r="P245" s="29"/>
      <c r="Q245" s="31"/>
      <c r="R245" s="38"/>
      <c r="S245" s="92" t="s">
        <v>278</v>
      </c>
      <c r="T245" s="38"/>
      <c r="U245" s="38"/>
      <c r="V245" s="38"/>
      <c r="W245" s="38"/>
      <c r="X245" s="38"/>
      <c r="Y245" s="38"/>
      <c r="Z245" s="39"/>
    </row>
    <row r="246" spans="1:26" ht="15.6" thickBot="1" x14ac:dyDescent="0.4">
      <c r="A246" s="83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5"/>
    </row>
  </sheetData>
  <sheetProtection sheet="1" objects="1" scenarios="1"/>
  <mergeCells count="113">
    <mergeCell ref="D213:F213"/>
    <mergeCell ref="H213:J213"/>
    <mergeCell ref="D217:F217"/>
    <mergeCell ref="H217:J217"/>
    <mergeCell ref="D195:E195"/>
    <mergeCell ref="H195:J195"/>
    <mergeCell ref="D196:E196"/>
    <mergeCell ref="H122:J122"/>
    <mergeCell ref="H125:J125"/>
    <mergeCell ref="H128:J128"/>
    <mergeCell ref="H131:J131"/>
    <mergeCell ref="H134:J134"/>
    <mergeCell ref="H133:J133"/>
    <mergeCell ref="H159:J159"/>
    <mergeCell ref="H160:J160"/>
    <mergeCell ref="H161:J161"/>
    <mergeCell ref="H157:J157"/>
    <mergeCell ref="H196:J196"/>
    <mergeCell ref="D197:E197"/>
    <mergeCell ref="H197:J197"/>
    <mergeCell ref="H138:J138"/>
    <mergeCell ref="H139:J139"/>
    <mergeCell ref="H140:J140"/>
    <mergeCell ref="H141:J141"/>
    <mergeCell ref="T198:W198"/>
    <mergeCell ref="H174:J174"/>
    <mergeCell ref="H180:J180"/>
    <mergeCell ref="H181:J181"/>
    <mergeCell ref="H186:J186"/>
    <mergeCell ref="H187:J187"/>
    <mergeCell ref="H188:J188"/>
    <mergeCell ref="H189:J189"/>
    <mergeCell ref="D244:F244"/>
    <mergeCell ref="H244:J244"/>
    <mergeCell ref="D229:F229"/>
    <mergeCell ref="H229:J229"/>
    <mergeCell ref="D225:F225"/>
    <mergeCell ref="H225:J225"/>
    <mergeCell ref="D239:F239"/>
    <mergeCell ref="H239:J239"/>
    <mergeCell ref="D221:F221"/>
    <mergeCell ref="H221:J221"/>
    <mergeCell ref="D233:F233"/>
    <mergeCell ref="H233:J233"/>
    <mergeCell ref="D198:E198"/>
    <mergeCell ref="H198:J198"/>
    <mergeCell ref="T175:W175"/>
    <mergeCell ref="T184:W184"/>
    <mergeCell ref="T191:W191"/>
    <mergeCell ref="H175:J175"/>
    <mergeCell ref="H176:J176"/>
    <mergeCell ref="H177:J177"/>
    <mergeCell ref="H156:J156"/>
    <mergeCell ref="H158:J158"/>
    <mergeCell ref="H142:J142"/>
    <mergeCell ref="H143:J143"/>
    <mergeCell ref="H144:J144"/>
    <mergeCell ref="H145:J145"/>
    <mergeCell ref="H146:J146"/>
    <mergeCell ref="H147:J147"/>
    <mergeCell ref="H148:J148"/>
    <mergeCell ref="H149:J149"/>
    <mergeCell ref="H179:J179"/>
    <mergeCell ref="B3:F3"/>
    <mergeCell ref="I3:O3"/>
    <mergeCell ref="B5:G5"/>
    <mergeCell ref="B6:G6"/>
    <mergeCell ref="H13:J13"/>
    <mergeCell ref="M13:O13"/>
    <mergeCell ref="H135:J135"/>
    <mergeCell ref="H137:J137"/>
    <mergeCell ref="T155:W155"/>
    <mergeCell ref="H115:J115"/>
    <mergeCell ref="H117:J117"/>
    <mergeCell ref="H118:J118"/>
    <mergeCell ref="H120:J120"/>
    <mergeCell ref="H116:J116"/>
    <mergeCell ref="H119:J119"/>
    <mergeCell ref="H129:J129"/>
    <mergeCell ref="H130:J130"/>
    <mergeCell ref="H132:J132"/>
    <mergeCell ref="H127:J127"/>
    <mergeCell ref="H126:J126"/>
    <mergeCell ref="H136:J136"/>
    <mergeCell ref="H154:J154"/>
    <mergeCell ref="H155:J155"/>
    <mergeCell ref="H106:I106"/>
    <mergeCell ref="H113:J113"/>
    <mergeCell ref="H114:J114"/>
    <mergeCell ref="H121:J121"/>
    <mergeCell ref="H123:J123"/>
    <mergeCell ref="H124:J124"/>
    <mergeCell ref="H167:J167"/>
    <mergeCell ref="H168:J168"/>
    <mergeCell ref="H169:J169"/>
    <mergeCell ref="H178:J178"/>
    <mergeCell ref="H162:J162"/>
    <mergeCell ref="H163:J163"/>
    <mergeCell ref="H164:J164"/>
    <mergeCell ref="H165:J165"/>
    <mergeCell ref="H166:J166"/>
    <mergeCell ref="P87:P90"/>
    <mergeCell ref="P95:P98"/>
    <mergeCell ref="P103:P106"/>
    <mergeCell ref="P15:P18"/>
    <mergeCell ref="P23:P26"/>
    <mergeCell ref="P31:P34"/>
    <mergeCell ref="P39:P42"/>
    <mergeCell ref="P47:P50"/>
    <mergeCell ref="P55:P58"/>
    <mergeCell ref="P63:P66"/>
    <mergeCell ref="P71:P74"/>
    <mergeCell ref="P79:P82"/>
  </mergeCells>
  <pageMargins left="0.27559055118110237" right="0.27559055118110237" top="0.47244094488188981" bottom="0.47244094488188981" header="0.31496062992125984" footer="0.31496062992125984"/>
  <pageSetup paperSize="9" scale="51" fitToHeight="4" orientation="portrait" r:id="rId1"/>
  <ignoredErrors>
    <ignoredError sqref="E91 G91 E98 G98 T160 V160" formula="1"/>
    <ignoredError sqref="E114 E115:E149 E154:E169 E174:E181 E186:E189 D195:E19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"/>
  <sheetViews>
    <sheetView workbookViewId="0">
      <selection activeCell="J15" sqref="J15"/>
    </sheetView>
  </sheetViews>
  <sheetFormatPr defaultRowHeight="14.4" x14ac:dyDescent="0.3"/>
  <cols>
    <col min="1" max="1" width="9.6640625" bestFit="1" customWidth="1"/>
    <col min="2" max="2" width="22.33203125" bestFit="1" customWidth="1"/>
    <col min="3" max="3" width="5.6640625" style="2" customWidth="1"/>
    <col min="4" max="4" width="2.6640625" style="2" customWidth="1"/>
    <col min="5" max="5" width="5.6640625" style="2" customWidth="1"/>
    <col min="6" max="6" width="2.6640625" style="2" customWidth="1"/>
    <col min="7" max="7" width="6.6640625" style="2" customWidth="1"/>
    <col min="9" max="9" width="9" bestFit="1" customWidth="1"/>
    <col min="10" max="10" width="22.33203125" bestFit="1" customWidth="1"/>
    <col min="11" max="11" width="5.6640625" style="2" customWidth="1"/>
    <col min="12" max="12" width="2.6640625" style="2" customWidth="1"/>
    <col min="13" max="13" width="5.6640625" style="2" customWidth="1"/>
    <col min="14" max="14" width="2.6640625" style="2" customWidth="1"/>
    <col min="15" max="15" width="6.6640625" style="2" customWidth="1"/>
    <col min="17" max="17" width="9" bestFit="1" customWidth="1"/>
    <col min="18" max="18" width="22.33203125" bestFit="1" customWidth="1"/>
    <col min="19" max="19" width="5.6640625" style="2" customWidth="1"/>
    <col min="20" max="20" width="2.6640625" style="2" customWidth="1"/>
    <col min="21" max="21" width="5.6640625" style="2" customWidth="1"/>
    <col min="22" max="22" width="2.6640625" style="2" customWidth="1"/>
    <col min="23" max="23" width="6.6640625" style="2" customWidth="1"/>
  </cols>
  <sheetData>
    <row r="1" spans="1:23" x14ac:dyDescent="0.3">
      <c r="A1" s="1" t="s">
        <v>102</v>
      </c>
      <c r="I1" t="s">
        <v>139</v>
      </c>
      <c r="Q1" t="s">
        <v>140</v>
      </c>
    </row>
    <row r="2" spans="1:23" x14ac:dyDescent="0.3">
      <c r="A2" s="1" t="s">
        <v>117</v>
      </c>
      <c r="B2" s="1" t="s">
        <v>114</v>
      </c>
      <c r="C2" s="86">
        <v>72</v>
      </c>
      <c r="D2" s="86" t="s">
        <v>115</v>
      </c>
      <c r="E2" s="86">
        <v>15</v>
      </c>
      <c r="F2" s="87" t="s">
        <v>116</v>
      </c>
      <c r="G2" s="86">
        <f t="shared" ref="G2:G18" si="0">C2*E2</f>
        <v>1080</v>
      </c>
      <c r="I2" t="s">
        <v>117</v>
      </c>
      <c r="J2" t="s">
        <v>114</v>
      </c>
      <c r="K2" s="2">
        <v>72</v>
      </c>
      <c r="L2" s="2" t="s">
        <v>115</v>
      </c>
      <c r="M2" s="2">
        <v>15</v>
      </c>
      <c r="N2" s="3" t="s">
        <v>116</v>
      </c>
      <c r="O2" s="2">
        <f t="shared" ref="O2:O13" si="1">K2*M2</f>
        <v>1080</v>
      </c>
      <c r="V2" s="3"/>
    </row>
    <row r="3" spans="1:23" x14ac:dyDescent="0.3">
      <c r="A3" s="1" t="s">
        <v>44</v>
      </c>
      <c r="B3" s="1" t="s">
        <v>206</v>
      </c>
      <c r="C3" s="86">
        <v>32</v>
      </c>
      <c r="D3" s="86" t="s">
        <v>115</v>
      </c>
      <c r="E3" s="86">
        <v>35</v>
      </c>
      <c r="F3" s="87" t="s">
        <v>116</v>
      </c>
      <c r="G3" s="86">
        <f t="shared" si="0"/>
        <v>1120</v>
      </c>
      <c r="I3" t="s">
        <v>44</v>
      </c>
      <c r="J3" t="s">
        <v>206</v>
      </c>
      <c r="K3" s="2">
        <v>32</v>
      </c>
      <c r="L3" s="2" t="s">
        <v>115</v>
      </c>
      <c r="M3" s="2">
        <v>35</v>
      </c>
      <c r="N3" s="2" t="s">
        <v>116</v>
      </c>
      <c r="O3" s="2">
        <f t="shared" si="1"/>
        <v>1120</v>
      </c>
    </row>
    <row r="4" spans="1:23" x14ac:dyDescent="0.3">
      <c r="A4" s="1" t="s">
        <v>77</v>
      </c>
      <c r="B4" s="1" t="s">
        <v>47</v>
      </c>
      <c r="C4" s="86">
        <v>16</v>
      </c>
      <c r="D4" s="86" t="s">
        <v>115</v>
      </c>
      <c r="E4" s="86">
        <v>50</v>
      </c>
      <c r="F4" s="86" t="s">
        <v>116</v>
      </c>
      <c r="G4" s="86">
        <f t="shared" si="0"/>
        <v>800</v>
      </c>
      <c r="N4" s="3"/>
      <c r="Q4" t="s">
        <v>77</v>
      </c>
      <c r="R4" t="s">
        <v>47</v>
      </c>
      <c r="S4" s="2">
        <v>16</v>
      </c>
      <c r="T4" s="2" t="s">
        <v>115</v>
      </c>
      <c r="U4" s="2">
        <v>50</v>
      </c>
      <c r="V4" s="3" t="s">
        <v>116</v>
      </c>
      <c r="W4" s="2">
        <f t="shared" ref="W4:W10" si="2">S4*U4</f>
        <v>800</v>
      </c>
    </row>
    <row r="5" spans="1:23" x14ac:dyDescent="0.3">
      <c r="A5" s="1" t="s">
        <v>79</v>
      </c>
      <c r="B5" s="1" t="s">
        <v>70</v>
      </c>
      <c r="C5" s="86">
        <v>8</v>
      </c>
      <c r="D5" s="86" t="s">
        <v>115</v>
      </c>
      <c r="E5" s="86">
        <v>75</v>
      </c>
      <c r="F5" s="87" t="s">
        <v>116</v>
      </c>
      <c r="G5" s="86">
        <f t="shared" si="0"/>
        <v>600</v>
      </c>
      <c r="N5" s="3"/>
      <c r="Q5" t="s">
        <v>79</v>
      </c>
      <c r="R5" t="s">
        <v>70</v>
      </c>
      <c r="S5" s="2">
        <v>8</v>
      </c>
      <c r="T5" s="2" t="s">
        <v>115</v>
      </c>
      <c r="U5" s="2">
        <v>75</v>
      </c>
      <c r="V5" s="3" t="s">
        <v>116</v>
      </c>
      <c r="W5" s="2">
        <f t="shared" si="2"/>
        <v>600</v>
      </c>
    </row>
    <row r="6" spans="1:23" x14ac:dyDescent="0.3">
      <c r="A6" s="1" t="s">
        <v>81</v>
      </c>
      <c r="B6" s="1" t="s">
        <v>78</v>
      </c>
      <c r="C6" s="86">
        <v>4</v>
      </c>
      <c r="D6" s="86" t="s">
        <v>115</v>
      </c>
      <c r="E6" s="86">
        <v>100</v>
      </c>
      <c r="F6" s="87" t="s">
        <v>116</v>
      </c>
      <c r="G6" s="86">
        <f t="shared" si="0"/>
        <v>400</v>
      </c>
      <c r="N6" s="3"/>
      <c r="Q6" t="s">
        <v>81</v>
      </c>
      <c r="R6" t="s">
        <v>78</v>
      </c>
      <c r="S6" s="2">
        <v>4</v>
      </c>
      <c r="T6" s="2" t="s">
        <v>115</v>
      </c>
      <c r="U6" s="2">
        <v>100</v>
      </c>
      <c r="V6" s="3" t="s">
        <v>116</v>
      </c>
      <c r="W6" s="2">
        <f t="shared" si="2"/>
        <v>400</v>
      </c>
    </row>
    <row r="7" spans="1:23" x14ac:dyDescent="0.3">
      <c r="A7" s="1" t="s">
        <v>89</v>
      </c>
      <c r="B7" s="1" t="s">
        <v>118</v>
      </c>
      <c r="C7" s="86">
        <v>2</v>
      </c>
      <c r="D7" s="86" t="s">
        <v>115</v>
      </c>
      <c r="E7" s="86">
        <v>150</v>
      </c>
      <c r="F7" s="87" t="s">
        <v>116</v>
      </c>
      <c r="G7" s="86">
        <f t="shared" si="0"/>
        <v>300</v>
      </c>
      <c r="N7" s="3"/>
      <c r="Q7" t="s">
        <v>89</v>
      </c>
      <c r="R7" t="s">
        <v>118</v>
      </c>
      <c r="S7" s="2">
        <v>2</v>
      </c>
      <c r="T7" s="2" t="s">
        <v>115</v>
      </c>
      <c r="U7" s="2">
        <v>150</v>
      </c>
      <c r="V7" s="3" t="s">
        <v>116</v>
      </c>
      <c r="W7" s="2">
        <f t="shared" si="2"/>
        <v>300</v>
      </c>
    </row>
    <row r="8" spans="1:23" x14ac:dyDescent="0.3">
      <c r="C8" s="86">
        <v>2</v>
      </c>
      <c r="D8" s="86" t="s">
        <v>115</v>
      </c>
      <c r="E8" s="86">
        <v>100</v>
      </c>
      <c r="F8" s="87" t="s">
        <v>116</v>
      </c>
      <c r="G8" s="86">
        <f t="shared" si="0"/>
        <v>200</v>
      </c>
      <c r="N8" s="3"/>
      <c r="S8" s="2">
        <v>2</v>
      </c>
      <c r="T8" s="2" t="s">
        <v>115</v>
      </c>
      <c r="U8" s="2">
        <v>100</v>
      </c>
      <c r="V8" s="3" t="s">
        <v>116</v>
      </c>
      <c r="W8" s="2">
        <f t="shared" si="2"/>
        <v>200</v>
      </c>
    </row>
    <row r="9" spans="1:23" x14ac:dyDescent="0.3">
      <c r="A9" s="1" t="s">
        <v>93</v>
      </c>
      <c r="B9" s="1" t="s">
        <v>119</v>
      </c>
      <c r="C9" s="86">
        <v>1</v>
      </c>
      <c r="D9" s="86" t="s">
        <v>115</v>
      </c>
      <c r="E9" s="86">
        <v>50</v>
      </c>
      <c r="F9" s="87" t="s">
        <v>116</v>
      </c>
      <c r="G9" s="86">
        <f t="shared" si="0"/>
        <v>50</v>
      </c>
      <c r="N9" s="3"/>
      <c r="Q9" t="s">
        <v>93</v>
      </c>
      <c r="R9" t="s">
        <v>119</v>
      </c>
      <c r="S9" s="2">
        <v>1</v>
      </c>
      <c r="T9" s="2" t="s">
        <v>115</v>
      </c>
      <c r="U9" s="2">
        <v>50</v>
      </c>
      <c r="V9" s="3" t="s">
        <v>116</v>
      </c>
      <c r="W9" s="2">
        <f t="shared" si="2"/>
        <v>50</v>
      </c>
    </row>
    <row r="10" spans="1:23" x14ac:dyDescent="0.3">
      <c r="A10" s="1" t="s">
        <v>95</v>
      </c>
      <c r="B10" s="1" t="s">
        <v>120</v>
      </c>
      <c r="C10" s="86">
        <v>1</v>
      </c>
      <c r="D10" s="86" t="s">
        <v>115</v>
      </c>
      <c r="E10" s="86">
        <v>50</v>
      </c>
      <c r="F10" s="87" t="s">
        <v>116</v>
      </c>
      <c r="G10" s="86">
        <f t="shared" si="0"/>
        <v>50</v>
      </c>
      <c r="N10" s="3"/>
      <c r="Q10" t="s">
        <v>95</v>
      </c>
      <c r="R10" t="s">
        <v>120</v>
      </c>
      <c r="S10" s="2">
        <v>1</v>
      </c>
      <c r="T10" s="2" t="s">
        <v>115</v>
      </c>
      <c r="U10" s="2">
        <v>50</v>
      </c>
      <c r="V10" s="3" t="s">
        <v>116</v>
      </c>
      <c r="W10" s="2">
        <f t="shared" si="2"/>
        <v>50</v>
      </c>
    </row>
    <row r="11" spans="1:23" x14ac:dyDescent="0.3">
      <c r="A11" s="1" t="s">
        <v>136</v>
      </c>
      <c r="B11" s="1" t="s">
        <v>121</v>
      </c>
      <c r="C11" s="86">
        <v>1</v>
      </c>
      <c r="D11" s="86" t="s">
        <v>115</v>
      </c>
      <c r="E11" s="86">
        <v>50</v>
      </c>
      <c r="F11" s="87" t="s">
        <v>116</v>
      </c>
      <c r="G11" s="86">
        <f t="shared" si="0"/>
        <v>50</v>
      </c>
      <c r="I11" t="s">
        <v>136</v>
      </c>
      <c r="J11" t="s">
        <v>121</v>
      </c>
      <c r="K11" s="2">
        <v>1</v>
      </c>
      <c r="L11" s="2" t="s">
        <v>115</v>
      </c>
      <c r="M11" s="2">
        <v>50</v>
      </c>
      <c r="N11" s="3" t="s">
        <v>116</v>
      </c>
      <c r="O11" s="2">
        <f t="shared" si="1"/>
        <v>50</v>
      </c>
      <c r="V11" s="3"/>
    </row>
    <row r="12" spans="1:23" x14ac:dyDescent="0.3">
      <c r="A12" s="1" t="s">
        <v>135</v>
      </c>
      <c r="B12" s="1" t="s">
        <v>122</v>
      </c>
      <c r="C12" s="86">
        <v>1</v>
      </c>
      <c r="D12" s="86" t="s">
        <v>115</v>
      </c>
      <c r="E12" s="86">
        <v>50</v>
      </c>
      <c r="F12" s="87" t="s">
        <v>116</v>
      </c>
      <c r="G12" s="86">
        <f t="shared" si="0"/>
        <v>50</v>
      </c>
      <c r="I12" t="s">
        <v>135</v>
      </c>
      <c r="J12" t="s">
        <v>122</v>
      </c>
      <c r="K12" s="2">
        <v>1</v>
      </c>
      <c r="L12" s="2" t="s">
        <v>115</v>
      </c>
      <c r="M12" s="2">
        <v>50</v>
      </c>
      <c r="N12" s="3" t="s">
        <v>116</v>
      </c>
      <c r="O12" s="2">
        <f t="shared" si="1"/>
        <v>50</v>
      </c>
      <c r="V12" s="3"/>
    </row>
    <row r="13" spans="1:23" x14ac:dyDescent="0.3">
      <c r="A13" s="1" t="s">
        <v>257</v>
      </c>
      <c r="B13" s="1" t="s">
        <v>132</v>
      </c>
      <c r="C13" s="86">
        <v>1</v>
      </c>
      <c r="D13" s="86" t="s">
        <v>115</v>
      </c>
      <c r="E13" s="86">
        <v>50</v>
      </c>
      <c r="F13" s="87" t="s">
        <v>116</v>
      </c>
      <c r="G13" s="86">
        <f t="shared" si="0"/>
        <v>50</v>
      </c>
      <c r="I13" t="s">
        <v>257</v>
      </c>
      <c r="J13" t="s">
        <v>132</v>
      </c>
      <c r="K13" s="2">
        <v>1</v>
      </c>
      <c r="L13" s="2" t="s">
        <v>115</v>
      </c>
      <c r="M13" s="2">
        <v>50</v>
      </c>
      <c r="N13" s="3" t="s">
        <v>116</v>
      </c>
      <c r="O13" s="2">
        <f t="shared" si="1"/>
        <v>50</v>
      </c>
      <c r="V13" s="3"/>
    </row>
    <row r="14" spans="1:23" x14ac:dyDescent="0.3">
      <c r="A14" s="1" t="s">
        <v>260</v>
      </c>
      <c r="B14" s="1" t="s">
        <v>124</v>
      </c>
      <c r="C14" s="86">
        <v>1</v>
      </c>
      <c r="D14" s="86" t="s">
        <v>115</v>
      </c>
      <c r="E14" s="86">
        <v>50</v>
      </c>
      <c r="F14" s="87" t="s">
        <v>116</v>
      </c>
      <c r="G14" s="86">
        <f>C14*E14</f>
        <v>50</v>
      </c>
      <c r="I14" t="s">
        <v>260</v>
      </c>
      <c r="J14" t="s">
        <v>124</v>
      </c>
      <c r="K14" s="2">
        <v>1</v>
      </c>
      <c r="L14" s="2" t="s">
        <v>115</v>
      </c>
      <c r="M14" s="2">
        <v>50</v>
      </c>
      <c r="N14" s="3" t="s">
        <v>116</v>
      </c>
      <c r="O14" s="2">
        <f>K14*M14</f>
        <v>50</v>
      </c>
      <c r="V14" s="3"/>
    </row>
    <row r="15" spans="1:23" x14ac:dyDescent="0.3">
      <c r="A15" s="1" t="s">
        <v>258</v>
      </c>
      <c r="B15" s="1" t="s">
        <v>123</v>
      </c>
      <c r="C15" s="86">
        <v>1</v>
      </c>
      <c r="D15" s="86" t="s">
        <v>115</v>
      </c>
      <c r="E15" s="86">
        <v>50</v>
      </c>
      <c r="F15" s="87" t="s">
        <v>116</v>
      </c>
      <c r="G15" s="86">
        <f t="shared" ref="G15:G16" si="3">C15*E15</f>
        <v>50</v>
      </c>
      <c r="N15" s="3"/>
      <c r="Q15" t="s">
        <v>258</v>
      </c>
      <c r="R15" t="s">
        <v>123</v>
      </c>
      <c r="S15" s="2">
        <v>1</v>
      </c>
      <c r="T15" s="2" t="s">
        <v>115</v>
      </c>
      <c r="U15" s="2">
        <v>50</v>
      </c>
      <c r="V15" s="3" t="s">
        <v>116</v>
      </c>
      <c r="W15" s="2">
        <f t="shared" ref="W15:W18" si="4">S15*U15</f>
        <v>50</v>
      </c>
    </row>
    <row r="16" spans="1:23" x14ac:dyDescent="0.3">
      <c r="A16" s="1" t="s">
        <v>259</v>
      </c>
      <c r="B16" s="1" t="s">
        <v>133</v>
      </c>
      <c r="C16" s="86">
        <v>1</v>
      </c>
      <c r="D16" s="86" t="s">
        <v>115</v>
      </c>
      <c r="E16" s="86">
        <v>50</v>
      </c>
      <c r="F16" s="87" t="s">
        <v>116</v>
      </c>
      <c r="G16" s="86">
        <f t="shared" si="3"/>
        <v>50</v>
      </c>
      <c r="N16" s="3"/>
      <c r="Q16" t="s">
        <v>259</v>
      </c>
      <c r="R16" t="s">
        <v>133</v>
      </c>
      <c r="S16" s="2">
        <v>1</v>
      </c>
      <c r="T16" s="2" t="s">
        <v>115</v>
      </c>
      <c r="U16" s="2">
        <v>50</v>
      </c>
      <c r="V16" s="3" t="s">
        <v>116</v>
      </c>
      <c r="W16" s="2">
        <f t="shared" si="4"/>
        <v>50</v>
      </c>
    </row>
    <row r="17" spans="1:23" x14ac:dyDescent="0.3">
      <c r="A17" s="1" t="s">
        <v>261</v>
      </c>
      <c r="B17" s="1" t="s">
        <v>125</v>
      </c>
      <c r="C17" s="86">
        <v>1</v>
      </c>
      <c r="D17" s="86" t="s">
        <v>115</v>
      </c>
      <c r="E17" s="86">
        <v>50</v>
      </c>
      <c r="F17" s="87" t="s">
        <v>116</v>
      </c>
      <c r="G17" s="86">
        <f t="shared" si="0"/>
        <v>50</v>
      </c>
      <c r="N17" s="3"/>
      <c r="Q17" t="s">
        <v>261</v>
      </c>
      <c r="R17" t="s">
        <v>125</v>
      </c>
      <c r="S17" s="2">
        <v>1</v>
      </c>
      <c r="T17" s="2" t="s">
        <v>115</v>
      </c>
      <c r="U17" s="2">
        <v>50</v>
      </c>
      <c r="V17" s="3" t="s">
        <v>116</v>
      </c>
      <c r="W17" s="2">
        <f t="shared" si="4"/>
        <v>50</v>
      </c>
    </row>
    <row r="18" spans="1:23" x14ac:dyDescent="0.3">
      <c r="A18" s="1" t="s">
        <v>262</v>
      </c>
      <c r="B18" s="1" t="s">
        <v>126</v>
      </c>
      <c r="C18" s="86">
        <v>1</v>
      </c>
      <c r="D18" s="86" t="s">
        <v>115</v>
      </c>
      <c r="E18" s="86">
        <v>50</v>
      </c>
      <c r="F18" s="87" t="s">
        <v>116</v>
      </c>
      <c r="G18" s="86">
        <f t="shared" si="0"/>
        <v>50</v>
      </c>
      <c r="N18" s="3"/>
      <c r="Q18" t="s">
        <v>262</v>
      </c>
      <c r="R18" t="s">
        <v>126</v>
      </c>
      <c r="S18" s="2">
        <v>1</v>
      </c>
      <c r="T18" s="2" t="s">
        <v>115</v>
      </c>
      <c r="U18" s="2">
        <v>50</v>
      </c>
      <c r="V18" s="3" t="s">
        <v>116</v>
      </c>
      <c r="W18" s="2">
        <f t="shared" si="4"/>
        <v>50</v>
      </c>
    </row>
    <row r="19" spans="1:23" x14ac:dyDescent="0.3">
      <c r="D19" s="2" t="s">
        <v>115</v>
      </c>
      <c r="F19" s="3" t="s">
        <v>116</v>
      </c>
      <c r="N19" s="3"/>
      <c r="T19" s="2" t="s">
        <v>115</v>
      </c>
      <c r="V19" s="3" t="s">
        <v>116</v>
      </c>
    </row>
    <row r="20" spans="1:23" x14ac:dyDescent="0.3">
      <c r="N20" s="3"/>
    </row>
    <row r="22" spans="1:23" x14ac:dyDescent="0.3">
      <c r="G22" s="86">
        <f>SUM(G2:G21)</f>
        <v>5000</v>
      </c>
      <c r="O22" s="2">
        <f>SUM(O2:O21)</f>
        <v>2400</v>
      </c>
      <c r="W22" s="2">
        <f>SUM(W2:W21)</f>
        <v>2600</v>
      </c>
    </row>
    <row r="25" spans="1:23" x14ac:dyDescent="0.3">
      <c r="A25" s="1" t="s">
        <v>108</v>
      </c>
    </row>
    <row r="26" spans="1:23" x14ac:dyDescent="0.3">
      <c r="A26" t="s">
        <v>109</v>
      </c>
    </row>
    <row r="27" spans="1:23" x14ac:dyDescent="0.3">
      <c r="A27" t="s">
        <v>110</v>
      </c>
    </row>
    <row r="28" spans="1:23" x14ac:dyDescent="0.3">
      <c r="A28" t="s">
        <v>111</v>
      </c>
    </row>
    <row r="29" spans="1:23" x14ac:dyDescent="0.3">
      <c r="A29" t="s">
        <v>112</v>
      </c>
    </row>
    <row r="30" spans="1:23" x14ac:dyDescent="0.3">
      <c r="A30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Invul</vt:lpstr>
      <vt:lpstr>Blad2</vt:lpstr>
      <vt:lpstr>Invul!Afdrukbereik</vt:lpstr>
    </vt:vector>
  </TitlesOfParts>
  <Company>Gemeente Leeuwarden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Wierenga, Jelle</dc:creator>
  <cp:lastModifiedBy>Wierenga, Jelle</cp:lastModifiedBy>
  <cp:lastPrinted>2026-05-27T20:16:50Z</cp:lastPrinted>
  <dcterms:created xsi:type="dcterms:W3CDTF">2018-05-25T07:45:04Z</dcterms:created>
  <dcterms:modified xsi:type="dcterms:W3CDTF">2026-05-29T10:44:19Z</dcterms:modified>
</cp:coreProperties>
</file>